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B-enhet\Vinslövs HK\Ekonomi\Budget\2024-2025\"/>
    </mc:Choice>
  </mc:AlternateContent>
  <xr:revisionPtr revIDLastSave="0" documentId="8_{0D3E6892-649C-4793-B568-EA449A512BC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ammanställning" sheetId="12" r:id="rId1"/>
    <sheet name="Akademi" sheetId="11" r:id="rId2"/>
    <sheet name="Sponsring" sheetId="2" r:id="rId3"/>
    <sheet name="Herrar" sheetId="3" r:id="rId4"/>
    <sheet name="U o J lag" sheetId="4" r:id="rId5"/>
    <sheet name="Damer" sheetId="5" r:id="rId6"/>
    <sheet name="Ungdom" sheetId="6" r:id="rId7"/>
    <sheet name="VFC" sheetId="7" r:id="rId8"/>
    <sheet name="Kiosk" sheetId="8" r:id="rId9"/>
    <sheet name="Camp" sheetId="9" r:id="rId10"/>
    <sheet name="gemensamt" sheetId="10" r:id="rId11"/>
    <sheet name="Löner herrtruppen" sheetId="13" state="hidden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7" l="1"/>
  <c r="J27" i="7"/>
  <c r="G13" i="12"/>
  <c r="J111" i="10"/>
  <c r="J31" i="5"/>
  <c r="J37" i="5"/>
  <c r="J27" i="8" l="1"/>
  <c r="J26" i="11"/>
  <c r="J12" i="11"/>
  <c r="J115" i="10"/>
  <c r="I115" i="10"/>
  <c r="H115" i="10"/>
  <c r="G115" i="10"/>
  <c r="I104" i="10"/>
  <c r="H102" i="10"/>
  <c r="I102" i="10"/>
  <c r="G102" i="10"/>
  <c r="I85" i="10"/>
  <c r="H85" i="10"/>
  <c r="H104" i="10" s="1"/>
  <c r="G85" i="10"/>
  <c r="G104" i="10" s="1"/>
  <c r="J85" i="10"/>
  <c r="J47" i="10"/>
  <c r="I47" i="10"/>
  <c r="G47" i="10"/>
  <c r="H47" i="10"/>
  <c r="G25" i="10"/>
  <c r="H25" i="10"/>
  <c r="I25" i="10"/>
  <c r="J25" i="10"/>
  <c r="I27" i="8"/>
  <c r="I29" i="8" s="1"/>
  <c r="I31" i="8" s="1"/>
  <c r="H27" i="8"/>
  <c r="H29" i="8" s="1"/>
  <c r="H31" i="8" s="1"/>
  <c r="G27" i="8"/>
  <c r="G29" i="8"/>
  <c r="G31" i="8" s="1"/>
  <c r="I20" i="8"/>
  <c r="H20" i="8"/>
  <c r="G20" i="8"/>
  <c r="I31" i="7"/>
  <c r="I29" i="7"/>
  <c r="H29" i="7"/>
  <c r="G27" i="7"/>
  <c r="H27" i="7"/>
  <c r="I27" i="7"/>
  <c r="I23" i="7"/>
  <c r="H23" i="7"/>
  <c r="G23" i="7"/>
  <c r="I11" i="7"/>
  <c r="H11" i="7"/>
  <c r="H31" i="7" s="1"/>
  <c r="G11" i="7"/>
  <c r="I68" i="6"/>
  <c r="H68" i="6"/>
  <c r="I66" i="6"/>
  <c r="H66" i="6"/>
  <c r="G64" i="6"/>
  <c r="H64" i="6"/>
  <c r="I64" i="6"/>
  <c r="J46" i="6"/>
  <c r="I46" i="6"/>
  <c r="H46" i="6"/>
  <c r="G46" i="6"/>
  <c r="G39" i="6"/>
  <c r="I39" i="6"/>
  <c r="H39" i="6"/>
  <c r="I58" i="5"/>
  <c r="H58" i="5"/>
  <c r="G58" i="5"/>
  <c r="I56" i="5"/>
  <c r="H56" i="5"/>
  <c r="G56" i="5"/>
  <c r="G53" i="5"/>
  <c r="H53" i="5"/>
  <c r="I53" i="5"/>
  <c r="I37" i="5"/>
  <c r="G37" i="5"/>
  <c r="H37" i="5"/>
  <c r="H28" i="11"/>
  <c r="G28" i="11"/>
  <c r="I67" i="3"/>
  <c r="H67" i="3"/>
  <c r="G67" i="3"/>
  <c r="I38" i="4"/>
  <c r="H38" i="4"/>
  <c r="G38" i="4"/>
  <c r="I36" i="4"/>
  <c r="H36" i="4"/>
  <c r="G36" i="4"/>
  <c r="I34" i="4"/>
  <c r="H34" i="4"/>
  <c r="G34" i="4"/>
  <c r="G26" i="4"/>
  <c r="H26" i="4"/>
  <c r="I26" i="4"/>
  <c r="J26" i="4"/>
  <c r="G11" i="4"/>
  <c r="H11" i="4"/>
  <c r="I11" i="4"/>
  <c r="I63" i="3"/>
  <c r="H63" i="3"/>
  <c r="G63" i="3"/>
  <c r="I61" i="3"/>
  <c r="H61" i="3"/>
  <c r="G61" i="3"/>
  <c r="J44" i="3"/>
  <c r="I44" i="3"/>
  <c r="H44" i="3"/>
  <c r="G44" i="3"/>
  <c r="I33" i="3"/>
  <c r="H33" i="3"/>
  <c r="G33" i="3"/>
  <c r="I15" i="3"/>
  <c r="H15" i="3"/>
  <c r="G15" i="3"/>
  <c r="H22" i="2"/>
  <c r="I56" i="2"/>
  <c r="H56" i="2"/>
  <c r="G56" i="2"/>
  <c r="J39" i="2"/>
  <c r="J48" i="2"/>
  <c r="I48" i="2"/>
  <c r="H48" i="2"/>
  <c r="G48" i="2"/>
  <c r="I39" i="2"/>
  <c r="H39" i="2"/>
  <c r="G39" i="2"/>
  <c r="G22" i="2"/>
  <c r="I108" i="10" l="1"/>
  <c r="I117" i="10" s="1"/>
  <c r="H108" i="10"/>
  <c r="H117" i="10" s="1"/>
  <c r="G108" i="10"/>
  <c r="G117" i="10" s="1"/>
  <c r="I58" i="2"/>
  <c r="G58" i="2"/>
  <c r="G60" i="2" s="1"/>
  <c r="H58" i="2"/>
  <c r="H60" i="2" s="1"/>
  <c r="G66" i="6"/>
  <c r="G68" i="6" s="1"/>
  <c r="G29" i="7"/>
  <c r="G31" i="7"/>
  <c r="G24" i="11"/>
  <c r="H24" i="11"/>
  <c r="G17" i="11"/>
  <c r="H17" i="11"/>
  <c r="G12" i="11"/>
  <c r="H12" i="11"/>
  <c r="H26" i="11" l="1"/>
  <c r="J53" i="5"/>
  <c r="D9" i="12" s="1"/>
  <c r="D8" i="12"/>
  <c r="J11" i="5"/>
  <c r="J24" i="11"/>
  <c r="J23" i="7"/>
  <c r="J29" i="7" s="1"/>
  <c r="F30" i="13"/>
  <c r="F29" i="13"/>
  <c r="F22" i="13"/>
  <c r="E22" i="13"/>
  <c r="E21" i="13"/>
  <c r="E28" i="13"/>
  <c r="E27" i="13"/>
  <c r="E26" i="13"/>
  <c r="E25" i="13"/>
  <c r="E29" i="13" s="1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" i="13"/>
  <c r="E3" i="13"/>
  <c r="D5" i="12" l="1"/>
  <c r="J56" i="5"/>
  <c r="J58" i="5" s="1"/>
  <c r="D7" i="12"/>
  <c r="E19" i="13"/>
  <c r="D13" i="12" l="1"/>
  <c r="I10" i="12"/>
  <c r="J102" i="10" l="1"/>
  <c r="I9" i="12" s="1"/>
  <c r="I7" i="12" l="1"/>
  <c r="I5" i="12"/>
  <c r="J13" i="9"/>
  <c r="K8" i="12" s="1"/>
  <c r="H8" i="12"/>
  <c r="J18" i="8"/>
  <c r="H7" i="12" s="1"/>
  <c r="J13" i="8"/>
  <c r="H5" i="12" s="1"/>
  <c r="F8" i="12"/>
  <c r="C10" i="12"/>
  <c r="L10" i="12" s="1"/>
  <c r="B8" i="12"/>
  <c r="J17" i="11"/>
  <c r="J34" i="4"/>
  <c r="E9" i="12" s="1"/>
  <c r="J11" i="4"/>
  <c r="E5" i="12" s="1"/>
  <c r="E7" i="12"/>
  <c r="C8" i="12"/>
  <c r="J61" i="3"/>
  <c r="J33" i="3"/>
  <c r="C7" i="12" s="1"/>
  <c r="J15" i="3"/>
  <c r="C5" i="12" s="1"/>
  <c r="J15" i="9" l="1"/>
  <c r="J104" i="10"/>
  <c r="J108" i="10" s="1"/>
  <c r="J29" i="8"/>
  <c r="J31" i="8" s="1"/>
  <c r="J20" i="8"/>
  <c r="C9" i="12"/>
  <c r="C13" i="12" s="1"/>
  <c r="J63" i="3"/>
  <c r="J67" i="3" s="1"/>
  <c r="J36" i="4"/>
  <c r="J38" i="4" s="1"/>
  <c r="B7" i="12"/>
  <c r="I8" i="12"/>
  <c r="J22" i="2"/>
  <c r="J5" i="12" s="1"/>
  <c r="J56" i="2"/>
  <c r="J7" i="12"/>
  <c r="B5" i="12"/>
  <c r="J64" i="6"/>
  <c r="F9" i="12" s="1"/>
  <c r="J39" i="6"/>
  <c r="F7" i="12" s="1"/>
  <c r="J15" i="6"/>
  <c r="F5" i="12" l="1"/>
  <c r="L11" i="12"/>
  <c r="J117" i="10"/>
  <c r="J58" i="2"/>
  <c r="J60" i="2" s="1"/>
  <c r="J64" i="2" s="1"/>
  <c r="J8" i="12"/>
  <c r="L8" i="12" s="1"/>
  <c r="I13" i="12"/>
  <c r="J66" i="6"/>
  <c r="J68" i="6" s="1"/>
  <c r="J28" i="11"/>
  <c r="J9" i="12"/>
  <c r="L9" i="12" s="1"/>
  <c r="J13" i="12" l="1"/>
  <c r="J11" i="7"/>
  <c r="G5" i="12" s="1"/>
  <c r="L5" i="12" s="1"/>
  <c r="G7" i="12" l="1"/>
  <c r="D21" i="12"/>
  <c r="E21" i="12"/>
  <c r="F21" i="12"/>
  <c r="G21" i="12"/>
  <c r="H21" i="12"/>
  <c r="I21" i="12"/>
  <c r="J21" i="12"/>
  <c r="K21" i="12"/>
  <c r="L21" i="12"/>
  <c r="C21" i="12"/>
  <c r="B21" i="12"/>
  <c r="N13" i="12"/>
  <c r="M13" i="12"/>
  <c r="M15" i="12" s="1"/>
  <c r="L12" i="12"/>
  <c r="L19" i="12"/>
  <c r="L17" i="12"/>
  <c r="B13" i="12"/>
  <c r="B15" i="12" s="1"/>
  <c r="N15" i="12"/>
  <c r="K13" i="12"/>
  <c r="E13" i="12"/>
  <c r="E15" i="12" s="1"/>
  <c r="D15" i="12"/>
  <c r="G15" i="12" l="1"/>
  <c r="L7" i="12"/>
  <c r="L13" i="12" s="1"/>
  <c r="F13" i="12"/>
  <c r="F15" i="12" s="1"/>
  <c r="H13" i="12"/>
  <c r="H15" i="12" s="1"/>
  <c r="J15" i="12"/>
  <c r="K15" i="12"/>
  <c r="C15" i="12"/>
  <c r="L15" i="12" l="1"/>
  <c r="I15" i="6" l="1"/>
  <c r="H15" i="6"/>
  <c r="G15" i="6"/>
  <c r="I11" i="5"/>
  <c r="H11" i="5"/>
  <c r="G11" i="5"/>
  <c r="I22" i="2"/>
  <c r="I60" i="2" s="1"/>
  <c r="I15" i="12"/>
</calcChain>
</file>

<file path=xl/sharedStrings.xml><?xml version="1.0" encoding="utf-8"?>
<sst xmlns="http://schemas.openxmlformats.org/spreadsheetml/2006/main" count="930" uniqueCount="435">
  <si>
    <t>Vinslövs HandbollsKlubb</t>
  </si>
  <si>
    <t>1</t>
  </si>
  <si>
    <t>Resultatrapport</t>
  </si>
  <si>
    <t>A1846</t>
  </si>
  <si>
    <t>Resultatenhet: 1 "Akademin/skolprojekt"</t>
  </si>
  <si>
    <t>Perioden</t>
  </si>
  <si>
    <t>Period fg år</t>
  </si>
  <si>
    <t>Årsbudget</t>
  </si>
  <si>
    <t>Rörelsens intäkter mm</t>
  </si>
  <si>
    <t>3820</t>
  </si>
  <si>
    <t>Statliga bidrag</t>
  </si>
  <si>
    <t>S:a Aktiverat arbete för egen räkning</t>
  </si>
  <si>
    <t>S:a Rörelseintäkter mm</t>
  </si>
  <si>
    <t>Rörelsens kostnader</t>
  </si>
  <si>
    <t>Råvaror och förnödenheter mm</t>
  </si>
  <si>
    <t>4060</t>
  </si>
  <si>
    <t>Materialkostnader (lag)</t>
  </si>
  <si>
    <t>4830</t>
  </si>
  <si>
    <t>Trivselkkvällar</t>
  </si>
  <si>
    <t>S:a Råvaror och förnödenheter mm</t>
  </si>
  <si>
    <t>Bruttovinst</t>
  </si>
  <si>
    <t>Personalkostnader</t>
  </si>
  <si>
    <t>7011</t>
  </si>
  <si>
    <t>Lön tränare</t>
  </si>
  <si>
    <t>7014</t>
  </si>
  <si>
    <t>Lön övriga/städning, speaker mm</t>
  </si>
  <si>
    <t>7110</t>
  </si>
  <si>
    <t>Löner till (idrottsutövare och) tränare</t>
  </si>
  <si>
    <t>S:a Personalkostnader</t>
  </si>
  <si>
    <t>S:a Rörelsens kostnader inkl råvaror mm</t>
  </si>
  <si>
    <t>Rörelseresultat före avskrivningar</t>
  </si>
  <si>
    <t>Rörelseresultat efter avskrivningar</t>
  </si>
  <si>
    <t>Resultat efter finansiella intäkter och kostnader</t>
  </si>
  <si>
    <t>Resultat före skatt</t>
  </si>
  <si>
    <t>Beräknat resultat</t>
  </si>
  <si>
    <t>Resultatenhet: 10 "Sponsring/marknadsgr"</t>
  </si>
  <si>
    <t>Nettoomsättning</t>
  </si>
  <si>
    <t>3210</t>
  </si>
  <si>
    <t>Sponsorintäkter</t>
  </si>
  <si>
    <t>3220</t>
  </si>
  <si>
    <t>Reklam SKATTEPLIKTIGT</t>
  </si>
  <si>
    <t>3310</t>
  </si>
  <si>
    <t>Lotterier</t>
  </si>
  <si>
    <t>3320</t>
  </si>
  <si>
    <t>BingoLotto</t>
  </si>
  <si>
    <t>3325</t>
  </si>
  <si>
    <t>Föreningsbehållning Julkalendrar</t>
  </si>
  <si>
    <t>3360</t>
  </si>
  <si>
    <t>Gräsroten/svenska spel</t>
  </si>
  <si>
    <t>3380</t>
  </si>
  <si>
    <t>Andra aktiviteter/ fest/returpack</t>
  </si>
  <si>
    <t>3510</t>
  </si>
  <si>
    <t>Kiosk och serveringsintäkter</t>
  </si>
  <si>
    <t>3540</t>
  </si>
  <si>
    <t>Försäljningsaktiviteter/ fsg av kläder m.m</t>
  </si>
  <si>
    <t>3680</t>
  </si>
  <si>
    <t>Intäkter uthyrning personal/Skandiform</t>
  </si>
  <si>
    <t>S:a Nettoomsättning</t>
  </si>
  <si>
    <t>3880</t>
  </si>
  <si>
    <t>Övriga bidrag (ej offentligrättsliga)</t>
  </si>
  <si>
    <t>3890</t>
  </si>
  <si>
    <t>Medlemsavgifter</t>
  </si>
  <si>
    <t>3891</t>
  </si>
  <si>
    <t>Medlemsavgifter Team 500</t>
  </si>
  <si>
    <t>3990</t>
  </si>
  <si>
    <t>Övriga ersättningar och intäkter/sponsorhuset</t>
  </si>
  <si>
    <t>S:a Övriga rörelseintäkter</t>
  </si>
  <si>
    <t>4130</t>
  </si>
  <si>
    <t>Kostnader Team 500</t>
  </si>
  <si>
    <t>4211</t>
  </si>
  <si>
    <t>Produktion av reklam/ ex skyltar</t>
  </si>
  <si>
    <t>4212</t>
  </si>
  <si>
    <t>Sponsorvård ( sponsorträffar mm )</t>
  </si>
  <si>
    <t>4230</t>
  </si>
  <si>
    <t>Reklamkostnader</t>
  </si>
  <si>
    <t>4311</t>
  </si>
  <si>
    <t>Tillståndsavgifter/lotteri</t>
  </si>
  <si>
    <t>4313</t>
  </si>
  <si>
    <t>Produktion av lotter/lottringar</t>
  </si>
  <si>
    <t>4315</t>
  </si>
  <si>
    <t>Inköp av vinster till lotteri</t>
  </si>
  <si>
    <t>4319</t>
  </si>
  <si>
    <t>Övriga kostnader ( lotterier )50/50</t>
  </si>
  <si>
    <t>4320</t>
  </si>
  <si>
    <t>Bingolotto</t>
  </si>
  <si>
    <t>4380</t>
  </si>
  <si>
    <t>Andra aktiviteter</t>
  </si>
  <si>
    <t>4480</t>
  </si>
  <si>
    <t>Kostnader andra aktiviteter/ fest</t>
  </si>
  <si>
    <t>4540</t>
  </si>
  <si>
    <t>Inköp av idrottskläder/material för vidare fsg</t>
  </si>
  <si>
    <t>4550</t>
  </si>
  <si>
    <t>Övriga externa kostnader</t>
  </si>
  <si>
    <t>5410</t>
  </si>
  <si>
    <t>Förbrukningsmatrial</t>
  </si>
  <si>
    <t>5930</t>
  </si>
  <si>
    <t>Reklamtrycksaker och direkt reklam</t>
  </si>
  <si>
    <t>6350</t>
  </si>
  <si>
    <t>Kundförluster</t>
  </si>
  <si>
    <t>6540</t>
  </si>
  <si>
    <t>IT-tjänster/mjukvara,licenser,uppdateringar/Led</t>
  </si>
  <si>
    <t>6980</t>
  </si>
  <si>
    <t>Medlems- och föreningsavgifter</t>
  </si>
  <si>
    <t>6990</t>
  </si>
  <si>
    <t>Övr. ext. kostnad/faktavgifter</t>
  </si>
  <si>
    <t>S:a Övriga externa kostnader</t>
  </si>
  <si>
    <t>7200</t>
  </si>
  <si>
    <t>Lön tjänstemän</t>
  </si>
  <si>
    <t>7510</t>
  </si>
  <si>
    <t>Arbetsgivar avgifter 32,46%</t>
  </si>
  <si>
    <t>7570</t>
  </si>
  <si>
    <t>Fora försäkring/ AMF</t>
  </si>
  <si>
    <t>7610</t>
  </si>
  <si>
    <t>Utbildning</t>
  </si>
  <si>
    <t>8910</t>
  </si>
  <si>
    <t>Årets skatt</t>
  </si>
  <si>
    <t>Resultatenhet: 2 "A-lag Herr"</t>
  </si>
  <si>
    <t>3051</t>
  </si>
  <si>
    <t>Entréavgifter (lag)</t>
  </si>
  <si>
    <t>3052</t>
  </si>
  <si>
    <t>Års/säsongskort (lag)</t>
  </si>
  <si>
    <t>3590</t>
  </si>
  <si>
    <t>Övriga försäljningsintäkter/solid sport</t>
  </si>
  <si>
    <t>4052</t>
  </si>
  <si>
    <t>Annonskostnader (lag)</t>
  </si>
  <si>
    <t>4058</t>
  </si>
  <si>
    <t>Plan/hallhyror (lag)</t>
  </si>
  <si>
    <t>4059</t>
  </si>
  <si>
    <t>Kost/logi (lag)</t>
  </si>
  <si>
    <t>4061</t>
  </si>
  <si>
    <t>Funktionärskostnader (lag)</t>
  </si>
  <si>
    <t>4063</t>
  </si>
  <si>
    <t>Licensavgifter (lag)</t>
  </si>
  <si>
    <t>4064</t>
  </si>
  <si>
    <t>Övergångsers ej balanserade spelarförvärv (lag)</t>
  </si>
  <si>
    <t>4067</t>
  </si>
  <si>
    <t>Anmälningsavgifter (lag)</t>
  </si>
  <si>
    <t>4068</t>
  </si>
  <si>
    <t>Tillstånd/förbundsavgifter (lag)</t>
  </si>
  <si>
    <t>4072</t>
  </si>
  <si>
    <t>Busstransporter (lag)</t>
  </si>
  <si>
    <t>4099</t>
  </si>
  <si>
    <t>Övriga kostnader (lag)</t>
  </si>
  <si>
    <t>4570</t>
  </si>
  <si>
    <t>Kostnader för provisionsförsäljning/för vidare fsg</t>
  </si>
  <si>
    <t>4610</t>
  </si>
  <si>
    <t>Övergångar/     500:-/st</t>
  </si>
  <si>
    <t>4899</t>
  </si>
  <si>
    <t>Övriga kostnader</t>
  </si>
  <si>
    <t>5411</t>
  </si>
  <si>
    <t>Förbrukningsinv livslängd mer än 1 år</t>
  </si>
  <si>
    <t>5612</t>
  </si>
  <si>
    <t>Försäkring och skatt/p-bil</t>
  </si>
  <si>
    <t>5613</t>
  </si>
  <si>
    <t>Reparation o underhåll/p-bil</t>
  </si>
  <si>
    <t>6120</t>
  </si>
  <si>
    <t>Serviceavtal /skrivare/molnkassa</t>
  </si>
  <si>
    <t>7010</t>
  </si>
  <si>
    <t>Lön spelare</t>
  </si>
  <si>
    <t>7012</t>
  </si>
  <si>
    <t>Fys.tränare</t>
  </si>
  <si>
    <t>7331</t>
  </si>
  <si>
    <t>Skattefria bilersättningar</t>
  </si>
  <si>
    <t>7332</t>
  </si>
  <si>
    <t>Skatteplikltiga bilersättningar</t>
  </si>
  <si>
    <t>7620</t>
  </si>
  <si>
    <t>Sjuk- och hälsovård</t>
  </si>
  <si>
    <t>7630</t>
  </si>
  <si>
    <t>Personalrepresentation/styrelsemöte</t>
  </si>
  <si>
    <t>7690</t>
  </si>
  <si>
    <t>Övriga personalkostnader</t>
  </si>
  <si>
    <t>Avskrivningar</t>
  </si>
  <si>
    <t>7830</t>
  </si>
  <si>
    <t>Avskrivningar på maskiner och inventarier</t>
  </si>
  <si>
    <t>Resultatenhet: 3 "U och J lag utveckl"</t>
  </si>
  <si>
    <t>Resultatenhet: 4 "Damlag"</t>
  </si>
  <si>
    <t>6070</t>
  </si>
  <si>
    <t>Representation och uppvaktningar</t>
  </si>
  <si>
    <t>Resultatenhet: 5 "Ungdomssektion"</t>
  </si>
  <si>
    <t>3870</t>
  </si>
  <si>
    <t>Erhållna stipendier/fonder</t>
  </si>
  <si>
    <t>4062</t>
  </si>
  <si>
    <t>Priser, medaljer (lag)</t>
  </si>
  <si>
    <t>4070</t>
  </si>
  <si>
    <t>Träningsläger (lag)</t>
  </si>
  <si>
    <t>7090</t>
  </si>
  <si>
    <t>Förändring semesterlönneskuld</t>
  </si>
  <si>
    <t>7530</t>
  </si>
  <si>
    <t>Särskild löneskatt för pensionskostnader</t>
  </si>
  <si>
    <t>Resultatenhet: 6 "VFC"</t>
  </si>
  <si>
    <t>3111</t>
  </si>
  <si>
    <t>Anmälan VFC cup</t>
  </si>
  <si>
    <t>4121</t>
  </si>
  <si>
    <t>Funktionärskostnader (arrangemang)VFC cup</t>
  </si>
  <si>
    <t>4122</t>
  </si>
  <si>
    <t>Priser, medaljer (arrangemang)VFC cup</t>
  </si>
  <si>
    <t>4128</t>
  </si>
  <si>
    <t>Tillstånd/förbundsavgifter (arrangemang)VFC cup</t>
  </si>
  <si>
    <t>Resultatenhet: 7 "Kiosk"</t>
  </si>
  <si>
    <t>4510</t>
  </si>
  <si>
    <t>Inköp kiosk och serveringsvaror</t>
  </si>
  <si>
    <t>5010</t>
  </si>
  <si>
    <t>Lokalhyra/avser förhyrda lokaler</t>
  </si>
  <si>
    <t>Resultatenhet: 8 "Camp Tyringe"</t>
  </si>
  <si>
    <t>Resultatenhet: 9 "Fördelningskonto"</t>
  </si>
  <si>
    <t>3700</t>
  </si>
  <si>
    <t>Öresutjämning</t>
  </si>
  <si>
    <t>3810</t>
  </si>
  <si>
    <t>Kommunala bidrag</t>
  </si>
  <si>
    <t>4239</t>
  </si>
  <si>
    <t>Övriga reklamkostnader/arrangemang</t>
  </si>
  <si>
    <t>4891</t>
  </si>
  <si>
    <t>Produktion av medlemskort</t>
  </si>
  <si>
    <t>4895</t>
  </si>
  <si>
    <t>Årsmöteskostnader</t>
  </si>
  <si>
    <t>4898</t>
  </si>
  <si>
    <t>Avgifter (SF)( Svenska handbollsförbundet )</t>
  </si>
  <si>
    <t>5060</t>
  </si>
  <si>
    <t>Städning / renhållning lokal</t>
  </si>
  <si>
    <t>5070</t>
  </si>
  <si>
    <t>Reparation och underhåll av lokal</t>
  </si>
  <si>
    <t>5090</t>
  </si>
  <si>
    <t>Övriga lokalkostn/brandutryckning/ljusprogrammering</t>
  </si>
  <si>
    <t>5412</t>
  </si>
  <si>
    <t>Förbrukningsinv livslängd 1 år eller mindre</t>
  </si>
  <si>
    <t>5420</t>
  </si>
  <si>
    <t>Programvaror/Visma + Löneprogram</t>
  </si>
  <si>
    <t>5700</t>
  </si>
  <si>
    <t>Frakter och transporter</t>
  </si>
  <si>
    <t>6110</t>
  </si>
  <si>
    <t>Kontorsmateriel/porto</t>
  </si>
  <si>
    <t>6211</t>
  </si>
  <si>
    <t>Telefon</t>
  </si>
  <si>
    <t>6310</t>
  </si>
  <si>
    <t>Försäkringar</t>
  </si>
  <si>
    <t>6340</t>
  </si>
  <si>
    <t>Lämnade skadestånd</t>
  </si>
  <si>
    <t>6460</t>
  </si>
  <si>
    <t>Sammanträdeskostnader</t>
  </si>
  <si>
    <t>6530</t>
  </si>
  <si>
    <t>Revision</t>
  </si>
  <si>
    <t>6569</t>
  </si>
  <si>
    <t>Årsavgifter Svenska Handbollsförbundet</t>
  </si>
  <si>
    <t>6570</t>
  </si>
  <si>
    <t>Bankkostnader/Visa</t>
  </si>
  <si>
    <t>6590</t>
  </si>
  <si>
    <t>Övriga externa tjänster</t>
  </si>
  <si>
    <t>6599</t>
  </si>
  <si>
    <t>Övriga kostnader/Påminnelseavg.</t>
  </si>
  <si>
    <t>8311</t>
  </si>
  <si>
    <t>Ränteintäkter från bank</t>
  </si>
  <si>
    <t>8400</t>
  </si>
  <si>
    <t>Räntekostnader</t>
  </si>
  <si>
    <t>8480</t>
  </si>
  <si>
    <t>Räntekostnader skatteverket</t>
  </si>
  <si>
    <t>8490</t>
  </si>
  <si>
    <t>Övriga finansiella räntekostnader</t>
  </si>
  <si>
    <t>S:a Räntekostnader och liknande resultatposter</t>
  </si>
  <si>
    <t xml:space="preserve">Budget </t>
  </si>
  <si>
    <t>2305-2404</t>
  </si>
  <si>
    <t xml:space="preserve">S:a Rörelsens kostnader </t>
  </si>
  <si>
    <t>S:a kostnader</t>
  </si>
  <si>
    <t>S:a intäkter</t>
  </si>
  <si>
    <t>Herrar</t>
  </si>
  <si>
    <t>Damer</t>
  </si>
  <si>
    <t>J+U-lag</t>
  </si>
  <si>
    <t>Ungdom</t>
  </si>
  <si>
    <t>VFC</t>
  </si>
  <si>
    <t>Kiosk</t>
  </si>
  <si>
    <t>Gemensam</t>
  </si>
  <si>
    <t>Sponsring</t>
  </si>
  <si>
    <t>Camp</t>
  </si>
  <si>
    <t>Totalt</t>
  </si>
  <si>
    <t>Utfall fg år</t>
  </si>
  <si>
    <t>Bu fg år</t>
  </si>
  <si>
    <t>Intäkter</t>
  </si>
  <si>
    <t>Tävlingskostnader</t>
  </si>
  <si>
    <t>Externa kostnader</t>
  </si>
  <si>
    <t>Lönekostnader</t>
  </si>
  <si>
    <t>Summa Kostnader</t>
  </si>
  <si>
    <t>Resultat</t>
  </si>
  <si>
    <t>Budget fg år</t>
  </si>
  <si>
    <t>Akademi</t>
  </si>
  <si>
    <t>Skatt</t>
  </si>
  <si>
    <t>Skillnad utfall/Bu</t>
  </si>
  <si>
    <t>Räntenetto</t>
  </si>
  <si>
    <t>Mutte 51600x1,21%5 270 +Sebbe 378 200X31,42%=118830, städ 8000x31,42%=2514</t>
  </si>
  <si>
    <t>Lön uthyrning</t>
  </si>
  <si>
    <t>Ca 330 tim á 181 kr/tim</t>
  </si>
  <si>
    <t>Skattepliktiga bilersättningar</t>
  </si>
  <si>
    <t>Månader</t>
  </si>
  <si>
    <t>Elias Holmström</t>
  </si>
  <si>
    <t>2024-03-16-2024-03-16</t>
  </si>
  <si>
    <t>Wiktor Rundqvist</t>
  </si>
  <si>
    <t>2023-03-16-2024-03-15</t>
  </si>
  <si>
    <t>Inge Aas Eriksen</t>
  </si>
  <si>
    <t>2023-07-25-2024-03-15</t>
  </si>
  <si>
    <t>Linus Olsson</t>
  </si>
  <si>
    <t>Liam Kjellman</t>
  </si>
  <si>
    <t>2023-05-01-2024-04-30</t>
  </si>
  <si>
    <t>Ludwig Rosenberg</t>
  </si>
  <si>
    <t>Wilmer Mårtensson</t>
  </si>
  <si>
    <t>Emil Schuster</t>
  </si>
  <si>
    <t>Victor Grevstad Johansson</t>
  </si>
  <si>
    <t>2023-07-15-2025-03-15</t>
  </si>
  <si>
    <t>Hugo Svensson</t>
  </si>
  <si>
    <t>Richard Gersson</t>
  </si>
  <si>
    <t>Albin Mesanovic</t>
  </si>
  <si>
    <t>Chris Heyer</t>
  </si>
  <si>
    <t>2022-07-25- 2024-03-15</t>
  </si>
  <si>
    <t>Ludvig Dahlberg</t>
  </si>
  <si>
    <t>2022-03-16-2024-03-15</t>
  </si>
  <si>
    <t>Sebastian Svensson</t>
  </si>
  <si>
    <t>Dalibor Doder</t>
  </si>
  <si>
    <t>2022-11-25-2024-03-30</t>
  </si>
  <si>
    <t>Håkan Jönsson</t>
  </si>
  <si>
    <t>Pierre hansson</t>
  </si>
  <si>
    <t>2023-04-01-2024-03-31</t>
  </si>
  <si>
    <t>Per Käll</t>
  </si>
  <si>
    <t>Anton Olsson</t>
  </si>
  <si>
    <t>2023-05-16-2024-03-15</t>
  </si>
  <si>
    <t>Malin Fredriksson</t>
  </si>
  <si>
    <t>Fakturerar löpande</t>
  </si>
  <si>
    <t>400/tillfälle</t>
  </si>
  <si>
    <t>Ellen Wijk Lindvall sjukgymn</t>
  </si>
  <si>
    <t>Körers Spelare</t>
  </si>
  <si>
    <t>Ca 60 000</t>
  </si>
  <si>
    <t>Arbetsgivar avgifter 31,42%</t>
  </si>
  <si>
    <t>Tränings- och sjukfrånvaro 5 % av bruttolönen</t>
  </si>
  <si>
    <t>Beräknade spelarelöner</t>
  </si>
  <si>
    <t>Soc avgifter</t>
  </si>
  <si>
    <t>Inköp kiosk (40 % av försäljningen)</t>
  </si>
  <si>
    <t>8 % av lön</t>
  </si>
  <si>
    <t>Mutte: 4300x12=51600. Sebbe 31000X12,2=378 200</t>
  </si>
  <si>
    <t>8 % av Sebbes + städs lön</t>
  </si>
  <si>
    <t>31000 * 75% *24,26%</t>
  </si>
  <si>
    <t>(intäkt 413000-Lön 60000-soc avg 18800- övriga kostnader10000)+20,6%</t>
  </si>
  <si>
    <t xml:space="preserve">Ungdomsledare </t>
  </si>
  <si>
    <t>Peter J + Emil Å tot 7 000 kr/mån</t>
  </si>
  <si>
    <t>6420</t>
  </si>
  <si>
    <t>Redovisningstjänster</t>
  </si>
  <si>
    <t>Period: 24-05-01 - 25-04-30</t>
  </si>
  <si>
    <t>Räkenskapsår: 24-05-01 - 25-04-30</t>
  </si>
  <si>
    <t>VHK Löner 240501--250430</t>
  </si>
  <si>
    <t>Budget 240501-250430</t>
  </si>
  <si>
    <t>2405-2504</t>
  </si>
  <si>
    <t>Årsbudget 23/24</t>
  </si>
  <si>
    <t>Period fg år 22/23</t>
  </si>
  <si>
    <t>Perioden 23/24</t>
  </si>
  <si>
    <t>Årsbudget 22/23</t>
  </si>
  <si>
    <t>Sponserintäkter</t>
  </si>
  <si>
    <t>3064</t>
  </si>
  <si>
    <t>Övergångsers</t>
  </si>
  <si>
    <t>5460</t>
  </si>
  <si>
    <t>Förbrukningsmaterial</t>
  </si>
  <si>
    <t>Årsavgifter svenska handbollsförbundet</t>
  </si>
  <si>
    <t>7020</t>
  </si>
  <si>
    <t>Spelararvode</t>
  </si>
  <si>
    <t>7210</t>
  </si>
  <si>
    <t>4402</t>
  </si>
  <si>
    <t>Anmälningsavgifter USM</t>
  </si>
  <si>
    <t>Övergångar 500:-/st</t>
  </si>
  <si>
    <t>2405/2504</t>
  </si>
  <si>
    <t>Övriga kostnader lag resa fördelning</t>
  </si>
  <si>
    <t>4501</t>
  </si>
  <si>
    <t>Matchändringar</t>
  </si>
  <si>
    <t>Årsavgifter Svenska handbollsförbundet</t>
  </si>
  <si>
    <t>Lön Tjänstemän</t>
  </si>
  <si>
    <t>7390</t>
  </si>
  <si>
    <t>Övriga kostnadsersättningar</t>
  </si>
  <si>
    <t>4400</t>
  </si>
  <si>
    <t>Momspliktiga inköp i Sverige</t>
  </si>
  <si>
    <t>4404</t>
  </si>
  <si>
    <t>4406</t>
  </si>
  <si>
    <t>USM Mat</t>
  </si>
  <si>
    <t>USM kostnader/ tröjor/lokalhyra</t>
  </si>
  <si>
    <t>4410</t>
  </si>
  <si>
    <t>Kostnadsfördelning/domare USM</t>
  </si>
  <si>
    <t>5831</t>
  </si>
  <si>
    <t>6560</t>
  </si>
  <si>
    <t>Kost och logi i Sverige</t>
  </si>
  <si>
    <t>Serviceavgifter till branschorganisationer</t>
  </si>
  <si>
    <t>Löner tränare</t>
  </si>
  <si>
    <t>7301</t>
  </si>
  <si>
    <t>Domare USM</t>
  </si>
  <si>
    <t>Förbrukningsinventarier</t>
  </si>
  <si>
    <t>Bankkostnader</t>
  </si>
  <si>
    <t>3860</t>
  </si>
  <si>
    <t>Gåvor</t>
  </si>
  <si>
    <t>3999</t>
  </si>
  <si>
    <t>Faktureringsavgifter</t>
  </si>
  <si>
    <t>Kostnader 50/50+Jokerlotter</t>
  </si>
  <si>
    <t xml:space="preserve">Materialkostnader (lag) </t>
  </si>
  <si>
    <t>Funktionärskostnader (lag</t>
  </si>
  <si>
    <t>Sponsorvård (Sponsorträffar mm)</t>
  </si>
  <si>
    <t>Inköp av idrottskläder/material för vidareförsäljning</t>
  </si>
  <si>
    <t>5480</t>
  </si>
  <si>
    <t>Arbetskläder och skyddsmaterial</t>
  </si>
  <si>
    <t>5611</t>
  </si>
  <si>
    <t>5619</t>
  </si>
  <si>
    <t>Drivmedel för personbilar</t>
  </si>
  <si>
    <t>Försäkring och skatt för personbilar</t>
  </si>
  <si>
    <t>Reparation och underhåll av personbilar</t>
  </si>
  <si>
    <t>Övriga personbilskostnader</t>
  </si>
  <si>
    <t>6320</t>
  </si>
  <si>
    <t>Självrisker vid skada</t>
  </si>
  <si>
    <t xml:space="preserve">Serviceavgifter till branschorganisationer </t>
  </si>
  <si>
    <t>6991</t>
  </si>
  <si>
    <t>Övriga externa kostnader, avdragsgilla</t>
  </si>
  <si>
    <t>Löner Tränare</t>
  </si>
  <si>
    <t>Lön Månadsanställd personal</t>
  </si>
  <si>
    <t>7030</t>
  </si>
  <si>
    <t>Löner till kollektivanställda (utlandsanställda)</t>
  </si>
  <si>
    <t>7410</t>
  </si>
  <si>
    <t>Övriga kostnadsersättningar och förmåner</t>
  </si>
  <si>
    <t>Pensionsförsäkringspremier</t>
  </si>
  <si>
    <t>Kost/logi (lag) USM</t>
  </si>
  <si>
    <t>USM 3 lag F14 och P14, F15 Kommer ej P15 ?</t>
  </si>
  <si>
    <t>AL+DB</t>
  </si>
  <si>
    <t>OJ</t>
  </si>
  <si>
    <t xml:space="preserve">Skandiform (ca 330 tim á 344 kr/tim= 113 000, </t>
  </si>
  <si>
    <t>Elias i 4 månader</t>
  </si>
  <si>
    <t>Inkl cuper ? Behöver skiljas</t>
  </si>
  <si>
    <t>Matchar konto 3540</t>
  </si>
  <si>
    <t>?</t>
  </si>
  <si>
    <t>Ledventure 869/mån, sportadmin 5175 kr/år, Adobe 880 kr/mån, Cleverservice</t>
  </si>
  <si>
    <t>Åhus</t>
  </si>
  <si>
    <t>Klädförsäljning</t>
  </si>
  <si>
    <t xml:space="preserve"> </t>
  </si>
  <si>
    <t>3550</t>
  </si>
  <si>
    <t>3570</t>
  </si>
  <si>
    <t>Försäljning papper</t>
  </si>
  <si>
    <t>Inköp av Papper</t>
  </si>
  <si>
    <t>Försäljning Merch</t>
  </si>
  <si>
    <t>Inköp av Merch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</si>
</sst>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yyyy\-mm\-dd"/>
    <numFmt numFmtId="165" formatCode="_-* #,##0_-;\-* #,##0_-;_-* &quot;-&quot;??_-;_-@_-"/>
    <numFmt numFmtId="166" formatCode="_-* #,##0.0_-;\-* #,##0.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12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3" borderId="0" applyNumberFormat="0" applyBorder="0" applyAlignment="0" applyProtection="0"/>
  </cellStyleXfs>
  <cellXfs count="58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0" fillId="0" borderId="1" xfId="0" applyBorder="1"/>
    <xf numFmtId="49" fontId="0" fillId="0" borderId="4" xfId="0" applyNumberFormat="1" applyBorder="1"/>
    <xf numFmtId="165" fontId="0" fillId="0" borderId="0" xfId="1" applyNumberFormat="1" applyFont="1"/>
    <xf numFmtId="165" fontId="0" fillId="0" borderId="1" xfId="1" applyNumberFormat="1" applyFont="1" applyBorder="1"/>
    <xf numFmtId="165" fontId="0" fillId="0" borderId="2" xfId="1" applyNumberFormat="1" applyFont="1" applyBorder="1"/>
    <xf numFmtId="165" fontId="0" fillId="0" borderId="3" xfId="1" applyNumberFormat="1" applyFont="1" applyBorder="1"/>
    <xf numFmtId="165" fontId="0" fillId="0" borderId="0" xfId="1" applyNumberFormat="1" applyFont="1" applyBorder="1"/>
    <xf numFmtId="165" fontId="0" fillId="0" borderId="4" xfId="1" applyNumberFormat="1" applyFont="1" applyBorder="1"/>
    <xf numFmtId="0" fontId="0" fillId="0" borderId="2" xfId="0" applyBorder="1"/>
    <xf numFmtId="49" fontId="2" fillId="0" borderId="0" xfId="0" applyNumberFormat="1" applyFont="1"/>
    <xf numFmtId="0" fontId="2" fillId="0" borderId="0" xfId="0" applyFont="1" applyAlignment="1">
      <alignment horizontal="center"/>
    </xf>
    <xf numFmtId="165" fontId="2" fillId="0" borderId="0" xfId="1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165" fontId="0" fillId="2" borderId="0" xfId="0" applyNumberFormat="1" applyFill="1"/>
    <xf numFmtId="0" fontId="0" fillId="2" borderId="0" xfId="0" applyFill="1"/>
    <xf numFmtId="165" fontId="0" fillId="2" borderId="2" xfId="0" applyNumberFormat="1" applyFill="1" applyBorder="1"/>
    <xf numFmtId="165" fontId="0" fillId="0" borderId="2" xfId="0" applyNumberFormat="1" applyBorder="1"/>
    <xf numFmtId="0" fontId="2" fillId="0" borderId="0" xfId="0" applyFont="1"/>
    <xf numFmtId="165" fontId="2" fillId="0" borderId="0" xfId="1" applyNumberFormat="1" applyFont="1"/>
    <xf numFmtId="165" fontId="2" fillId="2" borderId="0" xfId="0" applyNumberFormat="1" applyFont="1" applyFill="1"/>
    <xf numFmtId="165" fontId="2" fillId="0" borderId="0" xfId="0" applyNumberFormat="1" applyFont="1"/>
    <xf numFmtId="0" fontId="0" fillId="0" borderId="3" xfId="0" applyBorder="1"/>
    <xf numFmtId="165" fontId="0" fillId="0" borderId="0" xfId="0" applyNumberFormat="1"/>
    <xf numFmtId="3" fontId="0" fillId="0" borderId="0" xfId="0" applyNumberFormat="1"/>
    <xf numFmtId="3" fontId="0" fillId="0" borderId="3" xfId="0" applyNumberFormat="1" applyBorder="1"/>
    <xf numFmtId="3" fontId="0" fillId="0" borderId="5" xfId="0" applyNumberFormat="1" applyBorder="1"/>
    <xf numFmtId="165" fontId="0" fillId="0" borderId="3" xfId="0" applyNumberFormat="1" applyBorder="1"/>
    <xf numFmtId="165" fontId="0" fillId="0" borderId="5" xfId="1" applyNumberFormat="1" applyFont="1" applyBorder="1"/>
    <xf numFmtId="166" fontId="0" fillId="0" borderId="0" xfId="1" applyNumberFormat="1" applyFont="1" applyFill="1"/>
    <xf numFmtId="165" fontId="0" fillId="0" borderId="0" xfId="1" applyNumberFormat="1" applyFont="1" applyFill="1"/>
    <xf numFmtId="0" fontId="2" fillId="0" borderId="6" xfId="3" applyFont="1" applyFill="1" applyBorder="1"/>
    <xf numFmtId="0" fontId="4" fillId="0" borderId="7" xfId="3" applyFont="1" applyFill="1" applyBorder="1"/>
    <xf numFmtId="165" fontId="0" fillId="0" borderId="7" xfId="1" applyNumberFormat="1" applyFont="1" applyFill="1" applyBorder="1"/>
    <xf numFmtId="0" fontId="5" fillId="0" borderId="7" xfId="3" applyFont="1" applyFill="1" applyBorder="1"/>
    <xf numFmtId="0" fontId="2" fillId="0" borderId="8" xfId="3" applyFont="1" applyFill="1" applyBorder="1"/>
    <xf numFmtId="14" fontId="5" fillId="0" borderId="2" xfId="3" applyNumberFormat="1" applyFont="1" applyFill="1" applyBorder="1"/>
    <xf numFmtId="165" fontId="0" fillId="0" borderId="2" xfId="1" applyNumberFormat="1" applyFont="1" applyFill="1" applyBorder="1"/>
    <xf numFmtId="0" fontId="5" fillId="0" borderId="2" xfId="3" applyFont="1" applyFill="1" applyBorder="1"/>
    <xf numFmtId="4" fontId="0" fillId="0" borderId="7" xfId="0" applyNumberFormat="1" applyBorder="1"/>
    <xf numFmtId="0" fontId="2" fillId="0" borderId="9" xfId="3" applyFont="1" applyFill="1" applyBorder="1"/>
    <xf numFmtId="0" fontId="5" fillId="0" borderId="9" xfId="3" applyFont="1" applyFill="1" applyBorder="1"/>
    <xf numFmtId="0" fontId="0" fillId="0" borderId="10" xfId="0" applyBorder="1"/>
    <xf numFmtId="165" fontId="0" fillId="0" borderId="0" xfId="1" applyNumberFormat="1" applyFont="1" applyFill="1" applyBorder="1"/>
    <xf numFmtId="165" fontId="2" fillId="0" borderId="2" xfId="1" applyNumberFormat="1" applyFont="1" applyFill="1" applyBorder="1"/>
    <xf numFmtId="10" fontId="0" fillId="0" borderId="0" xfId="2" applyNumberFormat="1" applyFont="1"/>
    <xf numFmtId="165" fontId="0" fillId="0" borderId="11" xfId="1" applyNumberFormat="1" applyFont="1" applyBorder="1"/>
    <xf numFmtId="166" fontId="2" fillId="0" borderId="0" xfId="1" applyNumberFormat="1" applyFont="1" applyFill="1"/>
    <xf numFmtId="165" fontId="2" fillId="0" borderId="0" xfId="1" applyNumberFormat="1" applyFont="1" applyFill="1"/>
    <xf numFmtId="165" fontId="0" fillId="0" borderId="3" xfId="1" applyNumberFormat="1" applyFont="1" applyBorder="1" applyAlignment="1"/>
    <xf numFmtId="3" fontId="0" fillId="0" borderId="0" xfId="1" applyNumberFormat="1" applyFont="1" applyAlignment="1"/>
    <xf numFmtId="165" fontId="0" fillId="2" borderId="3" xfId="1" applyNumberFormat="1" applyFont="1" applyFill="1" applyBorder="1"/>
    <xf numFmtId="165" fontId="0" fillId="2" borderId="2" xfId="1" applyNumberFormat="1" applyFont="1" applyFill="1" applyBorder="1"/>
    <xf numFmtId="3" fontId="0" fillId="2" borderId="0" xfId="0" applyNumberFormat="1" applyFill="1"/>
    <xf numFmtId="3" fontId="0" fillId="2" borderId="3" xfId="0" applyNumberFormat="1" applyFill="1" applyBorder="1"/>
    <xf numFmtId="165" fontId="0" fillId="2" borderId="0" xfId="1" applyNumberFormat="1" applyFont="1" applyFill="1"/>
  </cellXfs>
  <cellStyles count="4">
    <cellStyle name="Bra" xfId="3" builtinId="26"/>
    <cellStyle name="Normal" xfId="0" builtinId="0"/>
    <cellStyle name="Procent" xfId="2" builtinId="5"/>
    <cellStyle name="Tusental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A852D-07B7-46BD-8DAA-61FD07F8148D}">
  <sheetPr>
    <pageSetUpPr fitToPage="1"/>
  </sheetPr>
  <dimension ref="A1:N21"/>
  <sheetViews>
    <sheetView tabSelected="1" zoomScaleNormal="100" workbookViewId="0">
      <selection activeCell="L15" sqref="L15"/>
    </sheetView>
  </sheetViews>
  <sheetFormatPr defaultRowHeight="14.5" x14ac:dyDescent="0.35"/>
  <cols>
    <col min="1" max="1" width="17" customWidth="1"/>
    <col min="2" max="2" width="10.26953125" bestFit="1" customWidth="1"/>
    <col min="3" max="3" width="10.26953125" style="5" bestFit="1" customWidth="1"/>
    <col min="4" max="5" width="8.7265625" bestFit="1" customWidth="1"/>
    <col min="6" max="6" width="10.26953125" bestFit="1" customWidth="1"/>
    <col min="7" max="8" width="8.7265625" bestFit="1" customWidth="1"/>
    <col min="9" max="9" width="11.1796875" bestFit="1" customWidth="1"/>
    <col min="10" max="10" width="10.26953125" bestFit="1" customWidth="1"/>
    <col min="11" max="11" width="7.7265625" bestFit="1" customWidth="1"/>
    <col min="12" max="12" width="10.26953125" bestFit="1" customWidth="1"/>
    <col min="13" max="13" width="11.1796875" style="5" bestFit="1" customWidth="1"/>
    <col min="14" max="14" width="10.26953125" style="5" bestFit="1" customWidth="1"/>
  </cols>
  <sheetData>
    <row r="1" spans="1:14" x14ac:dyDescent="0.35">
      <c r="A1" s="12" t="s">
        <v>0</v>
      </c>
      <c r="B1" s="12"/>
    </row>
    <row r="2" spans="1:14" x14ac:dyDescent="0.35">
      <c r="A2" s="12" t="s">
        <v>344</v>
      </c>
      <c r="B2" s="12"/>
    </row>
    <row r="3" spans="1:14" x14ac:dyDescent="0.35">
      <c r="A3" s="1"/>
      <c r="B3" s="1"/>
    </row>
    <row r="4" spans="1:14" s="13" customFormat="1" x14ac:dyDescent="0.35">
      <c r="B4" s="14" t="s">
        <v>282</v>
      </c>
      <c r="C4" s="14" t="s">
        <v>263</v>
      </c>
      <c r="D4" s="13" t="s">
        <v>264</v>
      </c>
      <c r="E4" s="13" t="s">
        <v>265</v>
      </c>
      <c r="F4" s="13" t="s">
        <v>266</v>
      </c>
      <c r="G4" s="13" t="s">
        <v>267</v>
      </c>
      <c r="H4" s="13" t="s">
        <v>268</v>
      </c>
      <c r="I4" s="13" t="s">
        <v>269</v>
      </c>
      <c r="J4" s="13" t="s">
        <v>270</v>
      </c>
      <c r="K4" s="13" t="s">
        <v>271</v>
      </c>
      <c r="L4" s="15" t="s">
        <v>272</v>
      </c>
      <c r="M4" s="14" t="s">
        <v>273</v>
      </c>
      <c r="N4" s="14" t="s">
        <v>274</v>
      </c>
    </row>
    <row r="5" spans="1:14" x14ac:dyDescent="0.35">
      <c r="A5" t="s">
        <v>275</v>
      </c>
      <c r="B5" s="5">
        <f>+Akademi!J12</f>
        <v>45000</v>
      </c>
      <c r="C5" s="5">
        <f>+Herrar!J15</f>
        <v>466000</v>
      </c>
      <c r="D5" s="5">
        <f>+Damer!J11</f>
        <v>49000</v>
      </c>
      <c r="E5" s="5">
        <f>+'U o J lag'!J11</f>
        <v>30000</v>
      </c>
      <c r="F5" s="5">
        <f>+Ungdom!J15</f>
        <v>150000</v>
      </c>
      <c r="G5" s="5">
        <f>+VFC!J11</f>
        <v>85000</v>
      </c>
      <c r="H5" s="5">
        <f>+Kiosk!J13</f>
        <v>400000</v>
      </c>
      <c r="I5" s="5">
        <f>+gemensamt!J25</f>
        <v>1021600</v>
      </c>
      <c r="J5" s="5">
        <f>+Sponsring!J22</f>
        <v>4388000</v>
      </c>
      <c r="K5" s="5">
        <v>0</v>
      </c>
      <c r="L5" s="16">
        <f>SUM(B5:K5)</f>
        <v>6634600</v>
      </c>
      <c r="M5" s="5">
        <v>5960955</v>
      </c>
      <c r="N5" s="5">
        <v>5637000</v>
      </c>
    </row>
    <row r="6" spans="1:14" x14ac:dyDescent="0.35"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17"/>
    </row>
    <row r="7" spans="1:14" x14ac:dyDescent="0.35">
      <c r="A7" t="s">
        <v>276</v>
      </c>
      <c r="B7" s="5">
        <f>+Akademi!J17</f>
        <v>-12000</v>
      </c>
      <c r="C7" s="5">
        <f>+Herrar!J33</f>
        <v>-657000</v>
      </c>
      <c r="D7" s="5">
        <f>+Damer!J31</f>
        <v>-185500</v>
      </c>
      <c r="E7" s="5">
        <f>+'U o J lag'!J26</f>
        <v>-138500</v>
      </c>
      <c r="F7" s="5">
        <f>+Ungdom!J39</f>
        <v>-324500</v>
      </c>
      <c r="G7" s="5">
        <f>+VFC!J23</f>
        <v>-31580</v>
      </c>
      <c r="H7" s="5">
        <f>+Kiosk!J18</f>
        <v>-165000</v>
      </c>
      <c r="I7" s="5">
        <f>+gemensamt!J47</f>
        <v>-476300</v>
      </c>
      <c r="J7" s="5">
        <f>+Sponsring!J39</f>
        <v>-435500</v>
      </c>
      <c r="K7" s="5">
        <v>0</v>
      </c>
      <c r="L7" s="16">
        <f>SUM(B7:K7)</f>
        <v>-2425880</v>
      </c>
      <c r="M7" s="5">
        <v>-2061299</v>
      </c>
      <c r="N7" s="5">
        <v>-1927400</v>
      </c>
    </row>
    <row r="8" spans="1:14" x14ac:dyDescent="0.35">
      <c r="A8" t="s">
        <v>277</v>
      </c>
      <c r="B8" s="5">
        <f>+Akademi!J24</f>
        <v>-30000</v>
      </c>
      <c r="C8" s="5">
        <f>+Herrar!J44</f>
        <v>-3500</v>
      </c>
      <c r="D8" s="5">
        <f>+Damer!J37</f>
        <v>-7500</v>
      </c>
      <c r="E8" s="5">
        <v>0</v>
      </c>
      <c r="F8" s="5">
        <f>+Ungdom!J46</f>
        <v>0</v>
      </c>
      <c r="G8" s="5">
        <v>0</v>
      </c>
      <c r="H8" s="5">
        <f>+Kiosk!J27</f>
        <v>-18250</v>
      </c>
      <c r="I8" s="5">
        <f>+gemensamt!J85</f>
        <v>-164800</v>
      </c>
      <c r="J8" s="5">
        <f>+Sponsring!J48</f>
        <v>0</v>
      </c>
      <c r="K8" s="5">
        <f>+Camp!J13</f>
        <v>0</v>
      </c>
      <c r="L8" s="16">
        <f t="shared" ref="L8" si="0">SUM(B8:K8)</f>
        <v>-224050</v>
      </c>
      <c r="M8" s="5">
        <v>-304105</v>
      </c>
      <c r="N8" s="5">
        <v>-222800</v>
      </c>
    </row>
    <row r="9" spans="1:14" x14ac:dyDescent="0.35">
      <c r="A9" t="s">
        <v>278</v>
      </c>
      <c r="B9" s="5">
        <v>0</v>
      </c>
      <c r="C9" s="5">
        <f>+Herrar!J61</f>
        <v>-2760000</v>
      </c>
      <c r="D9" s="5">
        <f>+Damer!J53</f>
        <v>-189500</v>
      </c>
      <c r="E9" s="5">
        <f>+'U o J lag'!J34</f>
        <v>-160000</v>
      </c>
      <c r="F9" s="5">
        <f>+Ungdom!J64</f>
        <v>-147000</v>
      </c>
      <c r="G9" s="5">
        <v>0</v>
      </c>
      <c r="H9" s="5">
        <v>0</v>
      </c>
      <c r="I9" s="5">
        <f>+gemensamt!J102</f>
        <v>-605100</v>
      </c>
      <c r="J9" s="5">
        <f>+Sponsring!J56</f>
        <v>-123200</v>
      </c>
      <c r="K9" s="5">
        <v>0</v>
      </c>
      <c r="L9" s="16">
        <f>SUM(B9:K9)</f>
        <v>-3984800</v>
      </c>
      <c r="M9" s="5">
        <v>-3747754</v>
      </c>
      <c r="N9" s="5">
        <v>-4083000</v>
      </c>
    </row>
    <row r="10" spans="1:14" x14ac:dyDescent="0.35">
      <c r="A10" t="s">
        <v>171</v>
      </c>
      <c r="B10" s="5">
        <v>0</v>
      </c>
      <c r="C10" s="5">
        <f>+Herrar!J65</f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f>+gemensamt!J106</f>
        <v>0</v>
      </c>
      <c r="J10" s="5">
        <v>0</v>
      </c>
      <c r="K10" s="5">
        <v>0</v>
      </c>
      <c r="L10" s="16">
        <f>SUM(B10:K10)</f>
        <v>0</v>
      </c>
      <c r="M10" s="5">
        <v>-29484</v>
      </c>
      <c r="N10" s="5">
        <v>-25800</v>
      </c>
    </row>
    <row r="11" spans="1:14" x14ac:dyDescent="0.35">
      <c r="A11" t="s">
        <v>285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2500</v>
      </c>
      <c r="J11" s="5">
        <v>0</v>
      </c>
      <c r="K11" s="5">
        <v>0</v>
      </c>
      <c r="L11" s="16">
        <f>SUM(B11:K11)</f>
        <v>2500</v>
      </c>
      <c r="M11" s="5">
        <v>5845</v>
      </c>
      <c r="N11" s="5">
        <v>0</v>
      </c>
    </row>
    <row r="12" spans="1:14" x14ac:dyDescent="0.35">
      <c r="A12" t="s">
        <v>283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16">
        <f t="shared" ref="L12" si="1">SUM(C12:K12)</f>
        <v>0</v>
      </c>
      <c r="M12" s="5">
        <v>-2993</v>
      </c>
      <c r="N12" s="5">
        <v>0</v>
      </c>
    </row>
    <row r="13" spans="1:14" x14ac:dyDescent="0.35">
      <c r="A13" s="11" t="s">
        <v>279</v>
      </c>
      <c r="B13" s="7">
        <f t="shared" ref="B13:K13" si="2">SUM(B7:B10)</f>
        <v>-42000</v>
      </c>
      <c r="C13" s="7">
        <f>SUM(C7:C10)</f>
        <v>-3420500</v>
      </c>
      <c r="D13" s="7">
        <f>SUM(D7:D10)</f>
        <v>-382500</v>
      </c>
      <c r="E13" s="7">
        <f t="shared" si="2"/>
        <v>-298500</v>
      </c>
      <c r="F13" s="7">
        <f t="shared" si="2"/>
        <v>-471500</v>
      </c>
      <c r="G13" s="7">
        <f>SUM(G7:G12)</f>
        <v>-31580</v>
      </c>
      <c r="H13" s="7">
        <f t="shared" si="2"/>
        <v>-183250</v>
      </c>
      <c r="I13" s="7">
        <f>SUM(I7:I12)</f>
        <v>-1243700</v>
      </c>
      <c r="J13" s="7">
        <f>SUM(J7:J12)</f>
        <v>-558700</v>
      </c>
      <c r="K13" s="7">
        <f t="shared" si="2"/>
        <v>0</v>
      </c>
      <c r="L13" s="18">
        <f>SUM(L7:L12)</f>
        <v>-6632230</v>
      </c>
      <c r="M13" s="19">
        <f>SUM(M7:M12)</f>
        <v>-6139790</v>
      </c>
      <c r="N13" s="7">
        <f>SUM(N7:N12)</f>
        <v>-6259000</v>
      </c>
    </row>
    <row r="14" spans="1:14" x14ac:dyDescent="0.35">
      <c r="B14" s="5"/>
      <c r="D14" s="5"/>
      <c r="E14" s="5"/>
      <c r="F14" s="5"/>
      <c r="G14" s="5"/>
      <c r="H14" s="5"/>
      <c r="I14" s="5"/>
      <c r="J14" s="5"/>
      <c r="K14" s="5"/>
      <c r="L14" s="17"/>
    </row>
    <row r="15" spans="1:14" s="20" customFormat="1" x14ac:dyDescent="0.35">
      <c r="A15" s="20" t="s">
        <v>280</v>
      </c>
      <c r="B15" s="21">
        <f t="shared" ref="B15:N15" si="3">+B5+B13</f>
        <v>3000</v>
      </c>
      <c r="C15" s="21">
        <f t="shared" si="3"/>
        <v>-2954500</v>
      </c>
      <c r="D15" s="21">
        <f t="shared" si="3"/>
        <v>-333500</v>
      </c>
      <c r="E15" s="21">
        <f t="shared" si="3"/>
        <v>-268500</v>
      </c>
      <c r="F15" s="21">
        <f t="shared" si="3"/>
        <v>-321500</v>
      </c>
      <c r="G15" s="21">
        <f t="shared" si="3"/>
        <v>53420</v>
      </c>
      <c r="H15" s="21">
        <f t="shared" si="3"/>
        <v>216750</v>
      </c>
      <c r="I15" s="21">
        <f t="shared" si="3"/>
        <v>-222100</v>
      </c>
      <c r="J15" s="21">
        <f t="shared" si="3"/>
        <v>3829300</v>
      </c>
      <c r="K15" s="21">
        <f t="shared" si="3"/>
        <v>0</v>
      </c>
      <c r="L15" s="22">
        <f t="shared" si="3"/>
        <v>2370</v>
      </c>
      <c r="M15" s="23">
        <f t="shared" si="3"/>
        <v>-178835</v>
      </c>
      <c r="N15" s="21">
        <f t="shared" si="3"/>
        <v>-622000</v>
      </c>
    </row>
    <row r="16" spans="1:14" x14ac:dyDescent="0.35">
      <c r="B16" s="5"/>
    </row>
    <row r="17" spans="1:12" x14ac:dyDescent="0.35">
      <c r="A17" t="s">
        <v>273</v>
      </c>
      <c r="B17" s="5">
        <v>34776</v>
      </c>
      <c r="C17" s="5">
        <v>-3110433</v>
      </c>
      <c r="D17" s="5">
        <v>-247840</v>
      </c>
      <c r="E17" s="5">
        <v>-136690</v>
      </c>
      <c r="F17" s="5">
        <v>-735914</v>
      </c>
      <c r="G17" s="5">
        <v>19305</v>
      </c>
      <c r="H17" s="5">
        <v>214783</v>
      </c>
      <c r="I17" s="5">
        <v>74470</v>
      </c>
      <c r="J17" s="5">
        <v>3732410</v>
      </c>
      <c r="K17" s="5">
        <v>0</v>
      </c>
      <c r="L17" s="5">
        <f>SUM(B17:K17)</f>
        <v>-155133</v>
      </c>
    </row>
    <row r="18" spans="1:12" x14ac:dyDescent="0.35">
      <c r="B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35">
      <c r="A19" t="s">
        <v>281</v>
      </c>
      <c r="B19" s="5">
        <v>0</v>
      </c>
      <c r="C19" s="5">
        <v>-3454900</v>
      </c>
      <c r="D19" s="5">
        <v>-355400</v>
      </c>
      <c r="E19" s="5">
        <v>-119500</v>
      </c>
      <c r="F19" s="5">
        <v>-573000</v>
      </c>
      <c r="G19" s="5">
        <v>72000</v>
      </c>
      <c r="H19" s="5">
        <v>134100</v>
      </c>
      <c r="I19" s="5">
        <v>5100</v>
      </c>
      <c r="J19" s="5">
        <v>3679600</v>
      </c>
      <c r="K19" s="5">
        <v>-10000</v>
      </c>
      <c r="L19" s="5">
        <f>SUM(B19:K19)</f>
        <v>-622000</v>
      </c>
    </row>
    <row r="21" spans="1:12" x14ac:dyDescent="0.35">
      <c r="A21" t="s">
        <v>284</v>
      </c>
      <c r="B21" s="25">
        <f>+B17+B19</f>
        <v>34776</v>
      </c>
      <c r="C21" s="25">
        <f>+C17-C19</f>
        <v>344467</v>
      </c>
      <c r="D21" s="25">
        <f t="shared" ref="D21:L21" si="4">+D17-D19</f>
        <v>107560</v>
      </c>
      <c r="E21" s="25">
        <f t="shared" si="4"/>
        <v>-17190</v>
      </c>
      <c r="F21" s="25">
        <f t="shared" si="4"/>
        <v>-162914</v>
      </c>
      <c r="G21" s="25">
        <f t="shared" si="4"/>
        <v>-52695</v>
      </c>
      <c r="H21" s="25">
        <f t="shared" si="4"/>
        <v>80683</v>
      </c>
      <c r="I21" s="25">
        <f t="shared" si="4"/>
        <v>69370</v>
      </c>
      <c r="J21" s="25">
        <f t="shared" si="4"/>
        <v>52810</v>
      </c>
      <c r="K21" s="25">
        <f t="shared" si="4"/>
        <v>10000</v>
      </c>
      <c r="L21" s="25">
        <f t="shared" si="4"/>
        <v>466867</v>
      </c>
    </row>
  </sheetData>
  <pageMargins left="0.7" right="0.7" top="0.75" bottom="0.75" header="0.3" footer="0.3"/>
  <pageSetup paperSize="9" scale="91" orientation="landscape" r:id="rId1"/>
  <headerFooter>
    <oddFooter>&amp;C_x000D_&amp;1#&amp;"Noto IKEA Latin"&amp;8&amp;K5A5A5A Internal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EF63D-1097-4C5F-8C15-85CC5C6154C0}">
  <dimension ref="A1:J15"/>
  <sheetViews>
    <sheetView zoomScaleNormal="100" workbookViewId="0">
      <selection activeCell="O31" sqref="O31"/>
    </sheetView>
  </sheetViews>
  <sheetFormatPr defaultRowHeight="14.5" x14ac:dyDescent="0.35"/>
  <cols>
    <col min="1" max="1" width="3.1796875" customWidth="1"/>
    <col min="2" max="2" width="2.7265625" customWidth="1"/>
    <col min="3" max="3" width="4.54296875" customWidth="1"/>
    <col min="4" max="4" width="10.453125" hidden="1" customWidth="1"/>
    <col min="5" max="5" width="0" hidden="1" customWidth="1"/>
    <col min="6" max="6" width="33.1796875" bestFit="1" customWidth="1"/>
    <col min="7" max="7" width="16" bestFit="1" customWidth="1"/>
    <col min="8" max="8" width="18.1796875" bestFit="1" customWidth="1"/>
    <col min="9" max="9" width="17" bestFit="1" customWidth="1"/>
    <col min="10" max="10" width="11" style="5" bestFit="1" customWidth="1"/>
  </cols>
  <sheetData>
    <row r="1" spans="1:10" x14ac:dyDescent="0.35">
      <c r="A1" s="1" t="s">
        <v>0</v>
      </c>
      <c r="C1" s="1"/>
      <c r="D1" s="1" t="s">
        <v>1</v>
      </c>
      <c r="G1" s="5"/>
      <c r="H1" s="5"/>
      <c r="I1" s="5"/>
    </row>
    <row r="2" spans="1:10" x14ac:dyDescent="0.35">
      <c r="A2" s="1" t="s">
        <v>2</v>
      </c>
      <c r="C2" s="1"/>
      <c r="D2" s="2">
        <v>45104</v>
      </c>
      <c r="G2" s="5"/>
      <c r="H2" s="5"/>
      <c r="I2" s="5"/>
    </row>
    <row r="3" spans="1:10" x14ac:dyDescent="0.35">
      <c r="A3" s="1" t="s">
        <v>342</v>
      </c>
      <c r="C3" s="1"/>
      <c r="D3" s="1" t="s">
        <v>3</v>
      </c>
      <c r="G3" s="5"/>
      <c r="H3" s="5"/>
      <c r="I3" s="5"/>
    </row>
    <row r="4" spans="1:10" x14ac:dyDescent="0.35">
      <c r="A4" s="1" t="s">
        <v>203</v>
      </c>
      <c r="G4" s="5"/>
      <c r="H4" s="5"/>
      <c r="I4" s="5"/>
    </row>
    <row r="5" spans="1:10" x14ac:dyDescent="0.35">
      <c r="A5" s="1" t="s">
        <v>341</v>
      </c>
      <c r="G5" s="5"/>
      <c r="H5" s="5"/>
      <c r="I5" s="5"/>
    </row>
    <row r="6" spans="1:10" x14ac:dyDescent="0.35">
      <c r="G6" s="5"/>
      <c r="H6" s="5"/>
      <c r="I6" s="5"/>
      <c r="J6" s="5" t="s">
        <v>258</v>
      </c>
    </row>
    <row r="7" spans="1:10" ht="15" thickBot="1" x14ac:dyDescent="0.4">
      <c r="G7" s="10" t="s">
        <v>348</v>
      </c>
      <c r="H7" s="10" t="s">
        <v>347</v>
      </c>
      <c r="I7" s="10" t="s">
        <v>346</v>
      </c>
      <c r="J7" s="10" t="s">
        <v>345</v>
      </c>
    </row>
    <row r="8" spans="1:10" x14ac:dyDescent="0.35">
      <c r="B8" s="1" t="s">
        <v>92</v>
      </c>
      <c r="G8" s="5"/>
      <c r="H8" s="5"/>
      <c r="I8" s="5"/>
    </row>
    <row r="9" spans="1:10" x14ac:dyDescent="0.35">
      <c r="C9" s="1" t="s">
        <v>95</v>
      </c>
      <c r="F9" s="1" t="s">
        <v>96</v>
      </c>
      <c r="G9" s="5">
        <v>0</v>
      </c>
      <c r="H9" s="5">
        <v>0</v>
      </c>
      <c r="I9" s="5">
        <v>-10000</v>
      </c>
      <c r="J9" s="53">
        <v>0</v>
      </c>
    </row>
    <row r="10" spans="1:10" x14ac:dyDescent="0.35">
      <c r="C10" s="1"/>
      <c r="F10" s="1"/>
      <c r="G10" s="5"/>
      <c r="H10" s="5"/>
      <c r="I10" s="5"/>
      <c r="J10" s="8"/>
    </row>
    <row r="11" spans="1:10" x14ac:dyDescent="0.35">
      <c r="C11" s="1"/>
      <c r="F11" s="1"/>
      <c r="G11" s="5"/>
      <c r="H11" s="5"/>
      <c r="I11" s="5"/>
      <c r="J11" s="8"/>
    </row>
    <row r="12" spans="1:10" x14ac:dyDescent="0.35">
      <c r="C12" s="1"/>
      <c r="F12" s="1"/>
      <c r="G12" s="5"/>
      <c r="H12" s="5"/>
      <c r="I12" s="5"/>
    </row>
    <row r="13" spans="1:10" x14ac:dyDescent="0.35">
      <c r="C13" s="1" t="s">
        <v>105</v>
      </c>
      <c r="G13" s="7">
        <v>0</v>
      </c>
      <c r="H13" s="7">
        <v>0</v>
      </c>
      <c r="I13" s="7">
        <v>-10000</v>
      </c>
      <c r="J13" s="7">
        <f>SUM(J9:J12)</f>
        <v>0</v>
      </c>
    </row>
    <row r="14" spans="1:10" x14ac:dyDescent="0.35">
      <c r="G14" s="5"/>
      <c r="H14" s="5"/>
      <c r="I14" s="5"/>
    </row>
    <row r="15" spans="1:10" x14ac:dyDescent="0.35">
      <c r="A15" s="1" t="s">
        <v>34</v>
      </c>
      <c r="G15" s="5">
        <v>0</v>
      </c>
      <c r="H15" s="5">
        <v>0</v>
      </c>
      <c r="I15" s="5">
        <v>-10000</v>
      </c>
      <c r="J15" s="5">
        <f>SUM(J13:J14)</f>
        <v>0</v>
      </c>
    </row>
  </sheetData>
  <pageMargins left="0.7" right="0.7" top="0.75" bottom="0.75" header="0.3" footer="0.3"/>
  <pageSetup paperSize="9" scale="99" orientation="portrait" r:id="rId1"/>
  <headerFooter>
    <oddFooter>&amp;C_x000D_&amp;1#&amp;"Noto IKEA Latin"&amp;8&amp;K5A5A5A Internal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88D99-3F99-4008-84EA-28DCD904A0BB}">
  <dimension ref="A1:K119"/>
  <sheetViews>
    <sheetView topLeftCell="A24" workbookViewId="0">
      <selection activeCell="J42" sqref="J42"/>
    </sheetView>
  </sheetViews>
  <sheetFormatPr defaultRowHeight="14.5" x14ac:dyDescent="0.35"/>
  <cols>
    <col min="1" max="1" width="1.54296875" customWidth="1"/>
    <col min="2" max="2" width="1.453125" customWidth="1"/>
    <col min="3" max="3" width="5" customWidth="1"/>
    <col min="4" max="4" width="10.453125" hidden="1" customWidth="1"/>
    <col min="5" max="5" width="0" hidden="1" customWidth="1"/>
    <col min="6" max="6" width="37.7265625" customWidth="1"/>
    <col min="7" max="7" width="10.54296875" bestFit="1" customWidth="1"/>
    <col min="8" max="8" width="12.54296875" bestFit="1" customWidth="1"/>
    <col min="9" max="9" width="10.453125" bestFit="1" customWidth="1"/>
    <col min="10" max="10" width="11" style="5" bestFit="1" customWidth="1"/>
  </cols>
  <sheetData>
    <row r="1" spans="1:10" x14ac:dyDescent="0.35">
      <c r="A1" s="1" t="s">
        <v>0</v>
      </c>
      <c r="C1" s="1"/>
      <c r="D1" s="1" t="s">
        <v>1</v>
      </c>
      <c r="G1" s="5"/>
      <c r="H1" s="5"/>
      <c r="I1" s="5"/>
    </row>
    <row r="2" spans="1:10" x14ac:dyDescent="0.35">
      <c r="A2" s="1" t="s">
        <v>2</v>
      </c>
      <c r="C2" s="1"/>
      <c r="D2" s="2">
        <v>45104</v>
      </c>
      <c r="G2" s="5"/>
      <c r="H2" s="5"/>
      <c r="I2" s="5"/>
    </row>
    <row r="3" spans="1:10" x14ac:dyDescent="0.35">
      <c r="A3" s="1" t="s">
        <v>342</v>
      </c>
      <c r="C3" s="1"/>
      <c r="D3" s="1" t="s">
        <v>3</v>
      </c>
      <c r="G3" s="5"/>
      <c r="H3" s="5"/>
      <c r="I3" s="5"/>
    </row>
    <row r="4" spans="1:10" x14ac:dyDescent="0.35">
      <c r="A4" s="1" t="s">
        <v>204</v>
      </c>
      <c r="G4" s="5"/>
      <c r="H4" s="5"/>
      <c r="I4" s="5"/>
      <c r="J4" s="5" t="s">
        <v>258</v>
      </c>
    </row>
    <row r="5" spans="1:10" ht="15" thickBot="1" x14ac:dyDescent="0.4">
      <c r="A5" s="1" t="s">
        <v>341</v>
      </c>
      <c r="G5" s="10" t="s">
        <v>5</v>
      </c>
      <c r="H5" s="10" t="s">
        <v>6</v>
      </c>
      <c r="I5" s="10" t="s">
        <v>7</v>
      </c>
      <c r="J5" s="10" t="s">
        <v>259</v>
      </c>
    </row>
    <row r="6" spans="1:10" x14ac:dyDescent="0.35">
      <c r="A6" s="1" t="s">
        <v>8</v>
      </c>
      <c r="G6" s="5"/>
      <c r="H6" s="5"/>
      <c r="I6" s="5"/>
    </row>
    <row r="7" spans="1:10" x14ac:dyDescent="0.35">
      <c r="C7" s="1" t="s">
        <v>119</v>
      </c>
      <c r="F7" s="1" t="s">
        <v>120</v>
      </c>
      <c r="G7" s="5">
        <v>0</v>
      </c>
      <c r="H7" s="5">
        <v>0</v>
      </c>
      <c r="I7" s="5">
        <v>0</v>
      </c>
      <c r="J7" s="8">
        <v>30000</v>
      </c>
    </row>
    <row r="8" spans="1:10" x14ac:dyDescent="0.35">
      <c r="C8" s="1" t="s">
        <v>37</v>
      </c>
      <c r="F8" s="1" t="s">
        <v>38</v>
      </c>
      <c r="G8" s="5">
        <v>0</v>
      </c>
      <c r="H8" s="5">
        <v>0</v>
      </c>
      <c r="I8" s="5">
        <v>0</v>
      </c>
      <c r="J8" s="8"/>
    </row>
    <row r="9" spans="1:10" x14ac:dyDescent="0.35">
      <c r="C9" s="1" t="s">
        <v>39</v>
      </c>
      <c r="F9" s="1" t="s">
        <v>40</v>
      </c>
      <c r="G9" s="5">
        <v>0</v>
      </c>
      <c r="H9" s="5">
        <v>0</v>
      </c>
      <c r="I9" s="5">
        <v>0</v>
      </c>
      <c r="J9" s="8"/>
    </row>
    <row r="10" spans="1:10" x14ac:dyDescent="0.35">
      <c r="C10" s="1" t="s">
        <v>43</v>
      </c>
      <c r="F10" s="1" t="s">
        <v>44</v>
      </c>
      <c r="G10" s="5">
        <v>-9134</v>
      </c>
      <c r="H10" s="5">
        <v>0</v>
      </c>
      <c r="I10" s="5">
        <v>0</v>
      </c>
      <c r="J10" s="8">
        <v>10000</v>
      </c>
    </row>
    <row r="11" spans="1:10" x14ac:dyDescent="0.35">
      <c r="C11" s="1" t="s">
        <v>47</v>
      </c>
      <c r="F11" s="1" t="s">
        <v>48</v>
      </c>
      <c r="G11" s="5">
        <v>0</v>
      </c>
      <c r="H11" s="5">
        <v>0</v>
      </c>
      <c r="I11" s="5">
        <v>0</v>
      </c>
      <c r="J11" s="8">
        <v>5000</v>
      </c>
    </row>
    <row r="12" spans="1:10" x14ac:dyDescent="0.35">
      <c r="C12" s="1" t="s">
        <v>49</v>
      </c>
      <c r="F12" s="1" t="s">
        <v>50</v>
      </c>
      <c r="G12" s="5">
        <v>0</v>
      </c>
      <c r="H12" s="5">
        <v>0</v>
      </c>
      <c r="I12" s="5">
        <v>0</v>
      </c>
      <c r="J12" s="8">
        <v>10000</v>
      </c>
    </row>
    <row r="13" spans="1:10" x14ac:dyDescent="0.35">
      <c r="C13" s="1" t="s">
        <v>53</v>
      </c>
      <c r="F13" s="1" t="s">
        <v>54</v>
      </c>
      <c r="G13" s="5">
        <v>0</v>
      </c>
      <c r="H13" s="5">
        <v>0</v>
      </c>
      <c r="I13" s="5">
        <v>0</v>
      </c>
      <c r="J13" s="53">
        <v>374600</v>
      </c>
    </row>
    <row r="14" spans="1:10" x14ac:dyDescent="0.35">
      <c r="C14" s="1" t="s">
        <v>430</v>
      </c>
      <c r="F14" s="1" t="s">
        <v>431</v>
      </c>
      <c r="G14" s="5"/>
      <c r="H14" s="5"/>
      <c r="I14" s="5"/>
      <c r="J14" s="53">
        <v>213000</v>
      </c>
    </row>
    <row r="15" spans="1:10" x14ac:dyDescent="0.35">
      <c r="C15" s="1" t="s">
        <v>121</v>
      </c>
      <c r="F15" s="1" t="s">
        <v>122</v>
      </c>
      <c r="G15" s="5">
        <v>0</v>
      </c>
      <c r="H15" s="5">
        <v>0</v>
      </c>
      <c r="I15" s="5">
        <v>0</v>
      </c>
      <c r="J15" s="53">
        <v>25000</v>
      </c>
    </row>
    <row r="16" spans="1:10" x14ac:dyDescent="0.35">
      <c r="C16" s="1" t="s">
        <v>55</v>
      </c>
      <c r="F16" s="1" t="s">
        <v>56</v>
      </c>
      <c r="G16" s="5">
        <v>31442</v>
      </c>
      <c r="H16" s="5">
        <v>78920</v>
      </c>
      <c r="I16" s="5">
        <v>0</v>
      </c>
      <c r="J16" s="8"/>
    </row>
    <row r="17" spans="1:11" x14ac:dyDescent="0.35">
      <c r="C17" s="1" t="s">
        <v>205</v>
      </c>
      <c r="F17" s="1" t="s">
        <v>206</v>
      </c>
      <c r="G17" s="5">
        <v>0</v>
      </c>
      <c r="H17" s="5">
        <v>-25</v>
      </c>
      <c r="I17" s="5">
        <v>0</v>
      </c>
      <c r="J17" s="8"/>
    </row>
    <row r="18" spans="1:11" x14ac:dyDescent="0.35">
      <c r="C18" s="1" t="s">
        <v>207</v>
      </c>
      <c r="F18" s="1" t="s">
        <v>208</v>
      </c>
      <c r="G18" s="5">
        <v>54603</v>
      </c>
      <c r="H18" s="5">
        <v>135115</v>
      </c>
      <c r="I18" s="5">
        <v>150000</v>
      </c>
      <c r="J18" s="8">
        <v>150000</v>
      </c>
    </row>
    <row r="19" spans="1:11" x14ac:dyDescent="0.35">
      <c r="C19" s="1" t="s">
        <v>9</v>
      </c>
      <c r="F19" s="1" t="s">
        <v>10</v>
      </c>
      <c r="G19" s="5">
        <v>193503</v>
      </c>
      <c r="H19" s="5">
        <v>195450</v>
      </c>
      <c r="I19" s="5">
        <v>200000</v>
      </c>
      <c r="J19" s="8">
        <v>200000</v>
      </c>
    </row>
    <row r="20" spans="1:11" x14ac:dyDescent="0.35">
      <c r="C20" s="1" t="s">
        <v>387</v>
      </c>
      <c r="F20" s="1" t="s">
        <v>388</v>
      </c>
      <c r="G20" s="5">
        <v>45000</v>
      </c>
      <c r="H20" s="5">
        <v>0</v>
      </c>
      <c r="I20" s="5">
        <v>0</v>
      </c>
      <c r="J20" s="8">
        <v>0</v>
      </c>
    </row>
    <row r="21" spans="1:11" x14ac:dyDescent="0.35">
      <c r="C21" s="1" t="s">
        <v>60</v>
      </c>
      <c r="F21" s="1" t="s">
        <v>61</v>
      </c>
      <c r="G21" s="5">
        <v>9900</v>
      </c>
      <c r="H21" s="5">
        <v>0</v>
      </c>
      <c r="I21" s="5">
        <v>0</v>
      </c>
      <c r="J21" s="8"/>
    </row>
    <row r="22" spans="1:11" x14ac:dyDescent="0.35">
      <c r="C22" s="1" t="s">
        <v>62</v>
      </c>
      <c r="F22" s="1" t="s">
        <v>63</v>
      </c>
      <c r="G22" s="5">
        <v>0</v>
      </c>
      <c r="H22" s="5">
        <v>0</v>
      </c>
      <c r="I22" s="5">
        <v>0</v>
      </c>
      <c r="J22" s="53">
        <v>0</v>
      </c>
    </row>
    <row r="23" spans="1:11" x14ac:dyDescent="0.35">
      <c r="C23" s="1" t="s">
        <v>64</v>
      </c>
      <c r="F23" s="1" t="s">
        <v>65</v>
      </c>
      <c r="G23" s="5">
        <v>5757</v>
      </c>
      <c r="H23" s="5">
        <v>7534</v>
      </c>
      <c r="I23" s="5">
        <v>0</v>
      </c>
      <c r="J23" s="5">
        <v>4000</v>
      </c>
    </row>
    <row r="24" spans="1:11" x14ac:dyDescent="0.35">
      <c r="C24" s="1" t="s">
        <v>389</v>
      </c>
      <c r="F24" s="1" t="s">
        <v>390</v>
      </c>
      <c r="G24" s="5">
        <v>45</v>
      </c>
      <c r="H24" s="5">
        <v>0</v>
      </c>
      <c r="I24" s="5">
        <v>0</v>
      </c>
      <c r="J24" s="5">
        <v>0</v>
      </c>
    </row>
    <row r="25" spans="1:11" x14ac:dyDescent="0.35">
      <c r="B25" s="1" t="s">
        <v>12</v>
      </c>
      <c r="G25" s="7">
        <f>SUM(G7:G24)</f>
        <v>331116</v>
      </c>
      <c r="H25" s="7">
        <f>SUM(H7:H24)</f>
        <v>416994</v>
      </c>
      <c r="I25" s="7">
        <f>SUM(I7:I24)</f>
        <v>350000</v>
      </c>
      <c r="J25" s="7">
        <f>SUM(J7:J24)</f>
        <v>1021600</v>
      </c>
    </row>
    <row r="26" spans="1:11" x14ac:dyDescent="0.35">
      <c r="G26" s="5"/>
      <c r="H26" s="5"/>
      <c r="I26" s="5"/>
    </row>
    <row r="27" spans="1:11" x14ac:dyDescent="0.35">
      <c r="A27" s="1" t="s">
        <v>13</v>
      </c>
      <c r="G27" s="5"/>
      <c r="H27" s="5"/>
      <c r="I27" s="5"/>
    </row>
    <row r="28" spans="1:11" x14ac:dyDescent="0.35">
      <c r="B28" s="1" t="s">
        <v>14</v>
      </c>
      <c r="G28" s="5"/>
      <c r="H28" s="5"/>
      <c r="I28" s="5"/>
    </row>
    <row r="29" spans="1:11" x14ac:dyDescent="0.35">
      <c r="B29" s="1"/>
      <c r="C29">
        <v>4004</v>
      </c>
      <c r="F29" t="s">
        <v>391</v>
      </c>
      <c r="G29" s="5">
        <v>-16795</v>
      </c>
      <c r="H29" s="5">
        <v>0</v>
      </c>
      <c r="I29" s="5">
        <v>0</v>
      </c>
      <c r="J29" s="5">
        <v>-15000</v>
      </c>
    </row>
    <row r="30" spans="1:11" x14ac:dyDescent="0.35">
      <c r="B30" s="1"/>
      <c r="C30">
        <v>4058</v>
      </c>
      <c r="F30" t="s">
        <v>126</v>
      </c>
      <c r="G30" s="5">
        <v>-39970</v>
      </c>
      <c r="H30" s="5">
        <v>0</v>
      </c>
      <c r="I30" s="5">
        <v>0</v>
      </c>
      <c r="J30" s="57">
        <v>-40000</v>
      </c>
      <c r="K30" t="s">
        <v>426</v>
      </c>
    </row>
    <row r="31" spans="1:11" x14ac:dyDescent="0.35">
      <c r="B31" s="1"/>
      <c r="C31">
        <v>4059</v>
      </c>
      <c r="F31" t="s">
        <v>128</v>
      </c>
      <c r="G31" s="5">
        <v>-34500</v>
      </c>
      <c r="H31" s="5">
        <v>0</v>
      </c>
      <c r="I31" s="5">
        <v>0</v>
      </c>
      <c r="J31" s="5">
        <v>0</v>
      </c>
    </row>
    <row r="32" spans="1:11" x14ac:dyDescent="0.35">
      <c r="B32" s="1"/>
      <c r="C32">
        <v>4060</v>
      </c>
      <c r="F32" t="s">
        <v>392</v>
      </c>
      <c r="G32" s="5">
        <v>4000</v>
      </c>
      <c r="H32" s="5">
        <v>0</v>
      </c>
      <c r="I32" s="5">
        <v>0</v>
      </c>
      <c r="J32" s="5">
        <v>-10000</v>
      </c>
    </row>
    <row r="33" spans="2:11" x14ac:dyDescent="0.35">
      <c r="B33" s="1"/>
      <c r="C33">
        <v>4061</v>
      </c>
      <c r="F33" t="s">
        <v>393</v>
      </c>
      <c r="G33" s="5">
        <v>-1800</v>
      </c>
      <c r="H33" s="5">
        <v>0</v>
      </c>
      <c r="I33" s="5">
        <v>0</v>
      </c>
      <c r="J33" s="5">
        <v>0</v>
      </c>
    </row>
    <row r="34" spans="2:11" x14ac:dyDescent="0.35">
      <c r="C34" s="1" t="s">
        <v>69</v>
      </c>
      <c r="F34" s="1" t="s">
        <v>70</v>
      </c>
      <c r="G34" s="5">
        <v>0</v>
      </c>
      <c r="H34" s="5">
        <v>0</v>
      </c>
      <c r="I34" s="5">
        <v>0</v>
      </c>
      <c r="J34" s="8">
        <v>0</v>
      </c>
    </row>
    <row r="35" spans="2:11" x14ac:dyDescent="0.35">
      <c r="C35" s="1" t="s">
        <v>71</v>
      </c>
      <c r="F35" t="s">
        <v>394</v>
      </c>
      <c r="G35" s="5">
        <v>-246</v>
      </c>
      <c r="H35" s="5">
        <v>0</v>
      </c>
      <c r="I35" s="5">
        <v>0</v>
      </c>
      <c r="J35" s="8">
        <v>0</v>
      </c>
    </row>
    <row r="36" spans="2:11" x14ac:dyDescent="0.35">
      <c r="C36" s="1" t="s">
        <v>209</v>
      </c>
      <c r="F36" s="1" t="s">
        <v>210</v>
      </c>
      <c r="G36" s="5">
        <v>2200</v>
      </c>
      <c r="H36" s="5">
        <v>-9737.5</v>
      </c>
      <c r="I36" s="5">
        <v>0</v>
      </c>
      <c r="J36" s="8">
        <v>-1500</v>
      </c>
    </row>
    <row r="37" spans="2:11" x14ac:dyDescent="0.35">
      <c r="C37" s="1" t="s">
        <v>77</v>
      </c>
      <c r="F37" s="1" t="s">
        <v>78</v>
      </c>
      <c r="G37" s="5">
        <v>0</v>
      </c>
      <c r="H37" s="5">
        <v>0</v>
      </c>
      <c r="I37" s="5">
        <v>0</v>
      </c>
      <c r="J37" s="8">
        <v>0</v>
      </c>
    </row>
    <row r="38" spans="2:11" x14ac:dyDescent="0.35">
      <c r="C38" s="1" t="s">
        <v>83</v>
      </c>
      <c r="F38" s="1" t="s">
        <v>84</v>
      </c>
      <c r="G38" s="5">
        <v>0</v>
      </c>
      <c r="H38" s="5">
        <v>0</v>
      </c>
      <c r="I38" s="5">
        <v>0</v>
      </c>
      <c r="J38" s="8">
        <v>0</v>
      </c>
    </row>
    <row r="39" spans="2:11" x14ac:dyDescent="0.35">
      <c r="C39" s="1" t="s">
        <v>85</v>
      </c>
      <c r="F39" s="1" t="s">
        <v>86</v>
      </c>
      <c r="G39" s="5">
        <v>-324</v>
      </c>
      <c r="H39" s="5">
        <v>0</v>
      </c>
      <c r="I39" s="5">
        <v>0</v>
      </c>
      <c r="J39" s="8">
        <v>0</v>
      </c>
    </row>
    <row r="40" spans="2:11" x14ac:dyDescent="0.35">
      <c r="C40" s="1" t="s">
        <v>89</v>
      </c>
      <c r="F40" t="s">
        <v>395</v>
      </c>
      <c r="G40" s="5">
        <v>-27980</v>
      </c>
      <c r="H40" s="5"/>
      <c r="I40" s="5"/>
      <c r="J40" s="53">
        <v>-239600</v>
      </c>
      <c r="K40" t="s">
        <v>428</v>
      </c>
    </row>
    <row r="41" spans="2:11" x14ac:dyDescent="0.35">
      <c r="C41" s="1" t="s">
        <v>143</v>
      </c>
      <c r="F41" s="1" t="s">
        <v>432</v>
      </c>
      <c r="G41" s="5"/>
      <c r="H41" s="5"/>
      <c r="I41" s="5"/>
      <c r="J41" s="53">
        <v>-164000</v>
      </c>
    </row>
    <row r="42" spans="2:11" x14ac:dyDescent="0.35">
      <c r="C42" s="1" t="s">
        <v>17</v>
      </c>
      <c r="F42" s="1" t="s">
        <v>18</v>
      </c>
      <c r="G42" s="5">
        <v>0</v>
      </c>
      <c r="H42" s="5">
        <v>-104</v>
      </c>
      <c r="I42" s="5">
        <v>0</v>
      </c>
      <c r="J42" s="8">
        <v>0</v>
      </c>
    </row>
    <row r="43" spans="2:11" x14ac:dyDescent="0.35">
      <c r="C43" s="1" t="s">
        <v>211</v>
      </c>
      <c r="F43" s="1" t="s">
        <v>212</v>
      </c>
      <c r="G43" s="5">
        <v>0</v>
      </c>
      <c r="H43" s="5">
        <v>-2713</v>
      </c>
      <c r="I43" s="5">
        <v>0</v>
      </c>
      <c r="J43" s="8">
        <v>0</v>
      </c>
    </row>
    <row r="44" spans="2:11" x14ac:dyDescent="0.35">
      <c r="C44" s="1" t="s">
        <v>213</v>
      </c>
      <c r="F44" s="1" t="s">
        <v>214</v>
      </c>
      <c r="G44" s="5">
        <v>0</v>
      </c>
      <c r="H44" s="5">
        <v>-2229</v>
      </c>
      <c r="I44" s="5">
        <v>-3000</v>
      </c>
      <c r="J44" s="8">
        <v>-1500</v>
      </c>
    </row>
    <row r="45" spans="2:11" x14ac:dyDescent="0.35">
      <c r="C45" s="1" t="s">
        <v>215</v>
      </c>
      <c r="F45" s="1" t="s">
        <v>216</v>
      </c>
      <c r="G45" s="5">
        <v>0</v>
      </c>
      <c r="H45" s="5">
        <v>0</v>
      </c>
      <c r="I45" s="5">
        <v>0</v>
      </c>
      <c r="J45" s="30">
        <v>-4700</v>
      </c>
    </row>
    <row r="46" spans="2:11" x14ac:dyDescent="0.35">
      <c r="C46" s="1" t="s">
        <v>147</v>
      </c>
      <c r="F46" s="1" t="s">
        <v>148</v>
      </c>
      <c r="G46" s="5">
        <v>0</v>
      </c>
      <c r="H46" s="5">
        <v>-1213</v>
      </c>
      <c r="I46" s="5">
        <v>-3000</v>
      </c>
      <c r="J46" s="5">
        <v>0</v>
      </c>
    </row>
    <row r="47" spans="2:11" x14ac:dyDescent="0.35">
      <c r="C47" s="1" t="s">
        <v>19</v>
      </c>
      <c r="G47" s="7">
        <f>SUM(G29:G46)</f>
        <v>-115415</v>
      </c>
      <c r="H47" s="7">
        <f>SUM(H29:H46)</f>
        <v>-15996.5</v>
      </c>
      <c r="I47" s="7">
        <f>SUM(I29:I46)</f>
        <v>-6000</v>
      </c>
      <c r="J47" s="7">
        <f>SUM(J29:J46)</f>
        <v>-476300</v>
      </c>
    </row>
    <row r="48" spans="2:11" x14ac:dyDescent="0.35">
      <c r="G48" s="5"/>
      <c r="H48" s="5"/>
      <c r="I48" s="5"/>
    </row>
    <row r="49" spans="2:10" x14ac:dyDescent="0.35">
      <c r="B49" s="1" t="s">
        <v>92</v>
      </c>
      <c r="G49" s="5"/>
      <c r="H49" s="5"/>
      <c r="I49" s="5"/>
    </row>
    <row r="50" spans="2:10" x14ac:dyDescent="0.35">
      <c r="C50" s="1" t="s">
        <v>201</v>
      </c>
      <c r="F50" s="1" t="s">
        <v>202</v>
      </c>
      <c r="G50" s="5">
        <v>-38380</v>
      </c>
      <c r="H50" s="5">
        <v>-29858</v>
      </c>
      <c r="I50" s="5">
        <v>-50000</v>
      </c>
      <c r="J50" s="53">
        <v>-25000</v>
      </c>
    </row>
    <row r="51" spans="2:10" x14ac:dyDescent="0.35">
      <c r="C51" s="1" t="s">
        <v>217</v>
      </c>
      <c r="F51" s="1" t="s">
        <v>218</v>
      </c>
      <c r="G51" s="5">
        <v>0</v>
      </c>
      <c r="H51" s="5">
        <v>-1839</v>
      </c>
      <c r="I51" s="5">
        <v>-1000</v>
      </c>
      <c r="J51" s="8">
        <v>-1000</v>
      </c>
    </row>
    <row r="52" spans="2:10" x14ac:dyDescent="0.35">
      <c r="C52" s="1" t="s">
        <v>219</v>
      </c>
      <c r="F52" s="1" t="s">
        <v>220</v>
      </c>
      <c r="G52" s="5">
        <v>0</v>
      </c>
      <c r="H52" s="5">
        <v>0</v>
      </c>
      <c r="I52" s="5">
        <v>0</v>
      </c>
      <c r="J52" s="8"/>
    </row>
    <row r="53" spans="2:10" x14ac:dyDescent="0.35">
      <c r="C53" s="1" t="s">
        <v>221</v>
      </c>
      <c r="F53" s="1" t="s">
        <v>222</v>
      </c>
      <c r="G53" s="5">
        <v>0</v>
      </c>
      <c r="H53" s="5">
        <v>0</v>
      </c>
      <c r="I53" s="5">
        <v>0</v>
      </c>
      <c r="J53" s="8"/>
    </row>
    <row r="54" spans="2:10" x14ac:dyDescent="0.35">
      <c r="C54" s="1" t="s">
        <v>93</v>
      </c>
      <c r="F54" s="1" t="s">
        <v>94</v>
      </c>
      <c r="G54" s="5">
        <v>-520</v>
      </c>
      <c r="H54" s="5">
        <v>-6631</v>
      </c>
      <c r="I54" s="5">
        <v>-5000</v>
      </c>
      <c r="J54" s="8">
        <v>-1000</v>
      </c>
    </row>
    <row r="55" spans="2:10" x14ac:dyDescent="0.35">
      <c r="C55" s="1" t="s">
        <v>149</v>
      </c>
      <c r="F55" s="1" t="s">
        <v>150</v>
      </c>
      <c r="G55" s="5">
        <v>-9392</v>
      </c>
      <c r="H55" s="5">
        <v>-17669</v>
      </c>
      <c r="I55" s="5">
        <v>-10000</v>
      </c>
      <c r="J55" s="8">
        <v>-10000</v>
      </c>
    </row>
    <row r="56" spans="2:10" x14ac:dyDescent="0.35">
      <c r="C56" s="1" t="s">
        <v>223</v>
      </c>
      <c r="F56" s="1" t="s">
        <v>224</v>
      </c>
      <c r="G56" s="5">
        <v>0</v>
      </c>
      <c r="H56" s="5">
        <v>-1500</v>
      </c>
      <c r="I56" s="5">
        <v>0</v>
      </c>
      <c r="J56" s="8"/>
    </row>
    <row r="57" spans="2:10" x14ac:dyDescent="0.35">
      <c r="C57" s="1" t="s">
        <v>225</v>
      </c>
      <c r="F57" s="1" t="s">
        <v>226</v>
      </c>
      <c r="G57" s="5">
        <v>-42483</v>
      </c>
      <c r="H57" s="5">
        <v>-8927</v>
      </c>
      <c r="I57" s="5">
        <v>-10000</v>
      </c>
      <c r="J57" s="8">
        <v>-25000</v>
      </c>
    </row>
    <row r="58" spans="2:10" x14ac:dyDescent="0.35">
      <c r="C58" s="1" t="s">
        <v>396</v>
      </c>
      <c r="F58" t="s">
        <v>397</v>
      </c>
      <c r="G58" s="5">
        <v>-2240</v>
      </c>
      <c r="H58" s="5">
        <v>0</v>
      </c>
      <c r="I58" s="5">
        <v>0</v>
      </c>
      <c r="J58" s="8">
        <v>-1000</v>
      </c>
    </row>
    <row r="59" spans="2:10" x14ac:dyDescent="0.35">
      <c r="C59" s="1" t="s">
        <v>398</v>
      </c>
      <c r="F59" t="s">
        <v>400</v>
      </c>
      <c r="G59" s="5">
        <v>-460</v>
      </c>
      <c r="H59" s="5">
        <v>0</v>
      </c>
      <c r="I59" s="5">
        <v>0</v>
      </c>
      <c r="J59" s="8">
        <v>0</v>
      </c>
    </row>
    <row r="60" spans="2:10" x14ac:dyDescent="0.35">
      <c r="C60" s="1" t="s">
        <v>151</v>
      </c>
      <c r="F60" t="s">
        <v>401</v>
      </c>
      <c r="G60" s="5">
        <v>-2952</v>
      </c>
      <c r="H60" s="5">
        <v>0</v>
      </c>
      <c r="I60" s="5">
        <v>0</v>
      </c>
      <c r="J60" s="8">
        <v>0</v>
      </c>
    </row>
    <row r="61" spans="2:10" x14ac:dyDescent="0.35">
      <c r="C61" s="1" t="s">
        <v>153</v>
      </c>
      <c r="F61" t="s">
        <v>402</v>
      </c>
      <c r="G61" s="5">
        <v>-10942</v>
      </c>
      <c r="H61" s="5">
        <v>0</v>
      </c>
      <c r="I61" s="5">
        <v>0</v>
      </c>
      <c r="J61" s="8">
        <v>0</v>
      </c>
    </row>
    <row r="62" spans="2:10" x14ac:dyDescent="0.35">
      <c r="C62" s="1" t="s">
        <v>399</v>
      </c>
      <c r="F62" t="s">
        <v>403</v>
      </c>
      <c r="G62" s="5">
        <v>-1749</v>
      </c>
      <c r="H62" s="5">
        <v>0</v>
      </c>
      <c r="I62" s="5">
        <v>0</v>
      </c>
      <c r="J62" s="8">
        <v>0</v>
      </c>
    </row>
    <row r="63" spans="2:10" x14ac:dyDescent="0.35">
      <c r="C63" s="1" t="s">
        <v>227</v>
      </c>
      <c r="F63" s="1" t="s">
        <v>228</v>
      </c>
      <c r="G63" s="5">
        <v>0</v>
      </c>
      <c r="H63" s="5">
        <v>-187</v>
      </c>
      <c r="I63" s="5">
        <v>0</v>
      </c>
      <c r="J63" s="8"/>
    </row>
    <row r="64" spans="2:10" x14ac:dyDescent="0.35">
      <c r="C64" s="1" t="s">
        <v>95</v>
      </c>
      <c r="F64" s="1" t="s">
        <v>96</v>
      </c>
      <c r="G64" s="5">
        <v>-3500</v>
      </c>
      <c r="H64" s="5">
        <v>0</v>
      </c>
      <c r="I64" s="5">
        <v>0</v>
      </c>
      <c r="J64" s="8">
        <v>-1500</v>
      </c>
    </row>
    <row r="65" spans="3:11" x14ac:dyDescent="0.35">
      <c r="C65" s="1" t="s">
        <v>176</v>
      </c>
      <c r="F65" s="1" t="s">
        <v>177</v>
      </c>
      <c r="G65" s="5">
        <v>-2075</v>
      </c>
      <c r="H65" s="5">
        <v>-4551</v>
      </c>
      <c r="I65" s="5">
        <v>-5000</v>
      </c>
      <c r="J65" s="8">
        <v>-5000</v>
      </c>
    </row>
    <row r="66" spans="3:11" x14ac:dyDescent="0.35">
      <c r="C66" s="1" t="s">
        <v>229</v>
      </c>
      <c r="F66" s="1" t="s">
        <v>230</v>
      </c>
      <c r="G66" s="5">
        <v>-2928.06</v>
      </c>
      <c r="H66" s="5">
        <v>-4451</v>
      </c>
      <c r="I66" s="5">
        <v>-10000</v>
      </c>
      <c r="J66" s="8">
        <v>-5000</v>
      </c>
    </row>
    <row r="67" spans="3:11" x14ac:dyDescent="0.35">
      <c r="C67" s="1" t="s">
        <v>155</v>
      </c>
      <c r="F67" s="1" t="s">
        <v>156</v>
      </c>
      <c r="G67" s="5">
        <v>-1069</v>
      </c>
      <c r="H67" s="5">
        <v>-177</v>
      </c>
      <c r="I67" s="5">
        <v>0</v>
      </c>
      <c r="J67" s="8">
        <v>-1000</v>
      </c>
    </row>
    <row r="68" spans="3:11" x14ac:dyDescent="0.35">
      <c r="C68" s="1" t="s">
        <v>231</v>
      </c>
      <c r="F68" s="1" t="s">
        <v>232</v>
      </c>
      <c r="G68" s="5">
        <v>-237</v>
      </c>
      <c r="H68" s="5">
        <v>-3642</v>
      </c>
      <c r="I68" s="5">
        <v>-10000</v>
      </c>
      <c r="J68" s="8">
        <v>-1000</v>
      </c>
    </row>
    <row r="69" spans="3:11" x14ac:dyDescent="0.35">
      <c r="C69" s="1" t="s">
        <v>233</v>
      </c>
      <c r="F69" s="1" t="s">
        <v>234</v>
      </c>
      <c r="G69" s="5">
        <v>-5229</v>
      </c>
      <c r="H69" s="5">
        <v>-4792</v>
      </c>
      <c r="I69" s="5">
        <v>-5000</v>
      </c>
      <c r="J69" s="8">
        <v>-5000</v>
      </c>
    </row>
    <row r="70" spans="3:11" x14ac:dyDescent="0.35">
      <c r="C70" s="1" t="s">
        <v>404</v>
      </c>
      <c r="F70" t="s">
        <v>405</v>
      </c>
      <c r="G70" s="5">
        <v>-1000</v>
      </c>
      <c r="H70" s="5">
        <v>0</v>
      </c>
      <c r="I70" s="5">
        <v>0</v>
      </c>
      <c r="J70" s="8">
        <v>0</v>
      </c>
    </row>
    <row r="71" spans="3:11" x14ac:dyDescent="0.35">
      <c r="C71" s="1" t="s">
        <v>235</v>
      </c>
      <c r="F71" s="1" t="s">
        <v>236</v>
      </c>
      <c r="G71" s="5">
        <v>0</v>
      </c>
      <c r="H71" s="5">
        <v>0</v>
      </c>
      <c r="I71" s="5">
        <v>0</v>
      </c>
      <c r="J71" s="8">
        <v>0</v>
      </c>
    </row>
    <row r="72" spans="3:11" x14ac:dyDescent="0.35">
      <c r="C72" s="1" t="s">
        <v>97</v>
      </c>
      <c r="F72" s="1" t="s">
        <v>98</v>
      </c>
      <c r="G72" s="5">
        <v>0</v>
      </c>
      <c r="H72" s="5">
        <v>0</v>
      </c>
      <c r="I72" s="5">
        <v>0</v>
      </c>
      <c r="J72" s="8">
        <v>0</v>
      </c>
    </row>
    <row r="73" spans="3:11" x14ac:dyDescent="0.35">
      <c r="C73" s="1" t="s">
        <v>339</v>
      </c>
      <c r="F73" s="1" t="s">
        <v>240</v>
      </c>
      <c r="G73" s="5">
        <v>0</v>
      </c>
      <c r="H73" s="5">
        <v>0</v>
      </c>
      <c r="I73" s="5">
        <v>-15000</v>
      </c>
      <c r="J73" s="8">
        <v>-15000</v>
      </c>
    </row>
    <row r="74" spans="3:11" x14ac:dyDescent="0.35">
      <c r="C74" s="1" t="s">
        <v>237</v>
      </c>
      <c r="F74" s="1" t="s">
        <v>238</v>
      </c>
      <c r="G74" s="5">
        <v>0</v>
      </c>
      <c r="H74" s="5">
        <v>0</v>
      </c>
      <c r="I74" s="5">
        <v>0</v>
      </c>
      <c r="J74" s="8">
        <v>0</v>
      </c>
    </row>
    <row r="75" spans="3:11" x14ac:dyDescent="0.35">
      <c r="C75" s="1" t="s">
        <v>239</v>
      </c>
      <c r="F75" s="1" t="s">
        <v>340</v>
      </c>
      <c r="G75" s="5">
        <v>-50119</v>
      </c>
      <c r="H75" s="5">
        <v>-8750</v>
      </c>
      <c r="I75" s="5">
        <v>-120000</v>
      </c>
      <c r="J75" s="8">
        <v>-15000</v>
      </c>
    </row>
    <row r="76" spans="3:11" x14ac:dyDescent="0.35">
      <c r="C76" s="1" t="s">
        <v>99</v>
      </c>
      <c r="F76" s="1" t="s">
        <v>100</v>
      </c>
      <c r="G76" s="5">
        <v>-46668</v>
      </c>
      <c r="H76" s="5">
        <v>-71968</v>
      </c>
      <c r="I76" s="5">
        <v>-100000</v>
      </c>
      <c r="J76" s="53">
        <v>-30000</v>
      </c>
      <c r="K76" t="s">
        <v>425</v>
      </c>
    </row>
    <row r="77" spans="3:11" x14ac:dyDescent="0.35">
      <c r="C77" s="1" t="s">
        <v>379</v>
      </c>
      <c r="F77" s="1" t="s">
        <v>406</v>
      </c>
      <c r="G77" s="5">
        <v>-165</v>
      </c>
      <c r="H77" s="5">
        <v>0</v>
      </c>
      <c r="I77" s="5">
        <v>0</v>
      </c>
      <c r="J77" s="8">
        <v>-300</v>
      </c>
    </row>
    <row r="78" spans="3:11" x14ac:dyDescent="0.35">
      <c r="C78" s="1" t="s">
        <v>241</v>
      </c>
      <c r="F78" s="1" t="s">
        <v>242</v>
      </c>
      <c r="G78" s="5">
        <v>-4700</v>
      </c>
      <c r="H78" s="5">
        <v>-700</v>
      </c>
      <c r="I78" s="5">
        <v>0</v>
      </c>
      <c r="J78" s="8">
        <v>-5000</v>
      </c>
    </row>
    <row r="79" spans="3:11" x14ac:dyDescent="0.35">
      <c r="C79" s="1" t="s">
        <v>243</v>
      </c>
      <c r="F79" s="1" t="s">
        <v>244</v>
      </c>
      <c r="G79" s="5">
        <v>-4014</v>
      </c>
      <c r="H79" s="5">
        <v>-2768</v>
      </c>
      <c r="I79" s="5">
        <v>0</v>
      </c>
      <c r="J79" s="8">
        <v>-5000</v>
      </c>
    </row>
    <row r="80" spans="3:11" x14ac:dyDescent="0.35">
      <c r="C80" s="1" t="s">
        <v>245</v>
      </c>
      <c r="F80" s="1" t="s">
        <v>246</v>
      </c>
      <c r="G80" s="5">
        <v>-3438</v>
      </c>
      <c r="H80" s="5">
        <v>-6288</v>
      </c>
      <c r="I80" s="5">
        <v>0</v>
      </c>
      <c r="J80" s="8">
        <v>-3000</v>
      </c>
    </row>
    <row r="81" spans="2:11" x14ac:dyDescent="0.35">
      <c r="C81" s="1" t="s">
        <v>247</v>
      </c>
      <c r="F81" s="1" t="s">
        <v>248</v>
      </c>
      <c r="G81" s="5">
        <v>-100</v>
      </c>
      <c r="H81" s="5">
        <v>-300</v>
      </c>
      <c r="I81" s="5">
        <v>0</v>
      </c>
      <c r="J81" s="8">
        <v>0</v>
      </c>
    </row>
    <row r="82" spans="2:11" x14ac:dyDescent="0.35">
      <c r="C82" s="1" t="s">
        <v>101</v>
      </c>
      <c r="F82" s="1" t="s">
        <v>102</v>
      </c>
      <c r="G82" s="5">
        <v>0</v>
      </c>
      <c r="H82" s="5">
        <v>-4000</v>
      </c>
      <c r="I82" s="5">
        <v>0</v>
      </c>
      <c r="J82" s="8">
        <v>0</v>
      </c>
    </row>
    <row r="83" spans="2:11" x14ac:dyDescent="0.35">
      <c r="C83" s="1" t="s">
        <v>103</v>
      </c>
      <c r="F83" s="1" t="s">
        <v>104</v>
      </c>
      <c r="G83" s="5">
        <v>-15302</v>
      </c>
      <c r="H83" s="5">
        <v>-777</v>
      </c>
      <c r="I83" s="5">
        <v>0</v>
      </c>
      <c r="J83" s="5">
        <v>-10000</v>
      </c>
    </row>
    <row r="84" spans="2:11" x14ac:dyDescent="0.35">
      <c r="C84" s="1" t="s">
        <v>407</v>
      </c>
      <c r="F84" t="s">
        <v>408</v>
      </c>
      <c r="G84" s="5">
        <v>-40</v>
      </c>
      <c r="H84" s="5">
        <v>0</v>
      </c>
      <c r="I84" s="5">
        <v>0</v>
      </c>
      <c r="J84" s="5">
        <v>0</v>
      </c>
    </row>
    <row r="85" spans="2:11" x14ac:dyDescent="0.35">
      <c r="C85" s="1" t="s">
        <v>105</v>
      </c>
      <c r="G85" s="7">
        <f>SUM(G50:G84)</f>
        <v>-249702.06</v>
      </c>
      <c r="H85" s="7">
        <f>SUM(H50:H84)</f>
        <v>-179775</v>
      </c>
      <c r="I85" s="7">
        <f>SUM(I50:I84)</f>
        <v>-341000</v>
      </c>
      <c r="J85" s="7">
        <f>SUM(J50:J84)</f>
        <v>-164800</v>
      </c>
    </row>
    <row r="86" spans="2:11" x14ac:dyDescent="0.35">
      <c r="G86" s="5"/>
      <c r="H86" s="5"/>
      <c r="I86" s="5"/>
    </row>
    <row r="87" spans="2:11" x14ac:dyDescent="0.35">
      <c r="B87" s="1" t="s">
        <v>21</v>
      </c>
      <c r="G87" s="5"/>
      <c r="H87" s="5"/>
      <c r="I87" s="5"/>
    </row>
    <row r="88" spans="2:11" x14ac:dyDescent="0.35">
      <c r="B88" s="1"/>
      <c r="C88">
        <v>7011</v>
      </c>
      <c r="F88" t="s">
        <v>409</v>
      </c>
      <c r="G88" s="5">
        <v>-21500</v>
      </c>
      <c r="H88" s="5">
        <v>0</v>
      </c>
      <c r="I88" s="5">
        <v>0</v>
      </c>
      <c r="J88" s="5">
        <v>0</v>
      </c>
    </row>
    <row r="89" spans="2:11" x14ac:dyDescent="0.35">
      <c r="B89" s="1"/>
      <c r="C89">
        <v>7013</v>
      </c>
      <c r="F89" t="s">
        <v>410</v>
      </c>
      <c r="G89" s="5">
        <v>-155000</v>
      </c>
      <c r="H89" s="5">
        <v>0</v>
      </c>
      <c r="I89" s="5">
        <v>0</v>
      </c>
      <c r="J89" s="5">
        <v>0</v>
      </c>
    </row>
    <row r="90" spans="2:11" x14ac:dyDescent="0.35">
      <c r="C90" s="1" t="s">
        <v>24</v>
      </c>
      <c r="F90" s="1" t="s">
        <v>25</v>
      </c>
      <c r="G90" s="5">
        <v>-6100</v>
      </c>
      <c r="H90" s="5">
        <v>-7287</v>
      </c>
      <c r="I90" s="5">
        <v>-8000</v>
      </c>
      <c r="J90" s="8">
        <v>0</v>
      </c>
    </row>
    <row r="91" spans="2:11" x14ac:dyDescent="0.35">
      <c r="C91" s="1" t="s">
        <v>411</v>
      </c>
      <c r="F91" t="s">
        <v>412</v>
      </c>
      <c r="G91" s="5">
        <v>-2127</v>
      </c>
      <c r="H91" s="5">
        <v>0</v>
      </c>
      <c r="I91" s="5">
        <v>0</v>
      </c>
      <c r="J91" s="8">
        <v>0</v>
      </c>
    </row>
    <row r="92" spans="2:11" x14ac:dyDescent="0.35">
      <c r="C92" s="1" t="s">
        <v>106</v>
      </c>
      <c r="F92" s="1" t="s">
        <v>107</v>
      </c>
      <c r="G92" s="5">
        <v>-167615</v>
      </c>
      <c r="H92" s="5">
        <v>-72331</v>
      </c>
      <c r="I92" s="5">
        <v>-429600</v>
      </c>
      <c r="J92" s="53">
        <v>-435600</v>
      </c>
      <c r="K92" t="s">
        <v>333</v>
      </c>
    </row>
    <row r="93" spans="2:11" x14ac:dyDescent="0.35">
      <c r="C93" s="1" t="s">
        <v>161</v>
      </c>
      <c r="F93" t="s">
        <v>162</v>
      </c>
      <c r="G93" s="5">
        <v>-3528</v>
      </c>
      <c r="H93" s="5">
        <v>0</v>
      </c>
      <c r="I93" s="5">
        <v>0</v>
      </c>
      <c r="J93" s="8">
        <v>0</v>
      </c>
    </row>
    <row r="94" spans="2:11" x14ac:dyDescent="0.35">
      <c r="C94" s="1" t="s">
        <v>368</v>
      </c>
      <c r="F94" t="s">
        <v>414</v>
      </c>
      <c r="G94" s="5">
        <v>-2408</v>
      </c>
      <c r="H94" s="5">
        <v>0</v>
      </c>
      <c r="I94" s="5">
        <v>0</v>
      </c>
      <c r="J94" s="8">
        <v>0</v>
      </c>
    </row>
    <row r="95" spans="2:11" x14ac:dyDescent="0.35">
      <c r="C95" s="1" t="s">
        <v>413</v>
      </c>
      <c r="F95" t="s">
        <v>415</v>
      </c>
      <c r="G95" s="5">
        <v>-18272</v>
      </c>
      <c r="H95" s="5">
        <v>0</v>
      </c>
      <c r="I95" s="5">
        <v>0</v>
      </c>
      <c r="J95" s="8">
        <v>-20000</v>
      </c>
    </row>
    <row r="96" spans="2:11" x14ac:dyDescent="0.35">
      <c r="C96" s="1" t="s">
        <v>108</v>
      </c>
      <c r="F96" s="1" t="s">
        <v>327</v>
      </c>
      <c r="G96" s="5">
        <v>-118830</v>
      </c>
      <c r="H96" s="5">
        <v>-17203</v>
      </c>
      <c r="I96" s="5">
        <v>-126614</v>
      </c>
      <c r="J96" s="8">
        <v>-120000</v>
      </c>
      <c r="K96" t="s">
        <v>286</v>
      </c>
    </row>
    <row r="97" spans="1:11" x14ac:dyDescent="0.35">
      <c r="C97" s="1" t="s">
        <v>187</v>
      </c>
      <c r="F97" s="1" t="s">
        <v>188</v>
      </c>
      <c r="G97" s="5">
        <v>-4321</v>
      </c>
      <c r="H97" s="5">
        <v>-3990</v>
      </c>
      <c r="I97" s="5">
        <v>-6000</v>
      </c>
      <c r="J97" s="8">
        <v>-5000</v>
      </c>
      <c r="K97" t="s">
        <v>335</v>
      </c>
    </row>
    <row r="98" spans="1:11" x14ac:dyDescent="0.35">
      <c r="C98" s="1" t="s">
        <v>110</v>
      </c>
      <c r="F98" s="1" t="s">
        <v>111</v>
      </c>
      <c r="G98" s="5">
        <v>-5883</v>
      </c>
      <c r="H98" s="5">
        <v>-555</v>
      </c>
      <c r="I98" s="5">
        <v>-31000</v>
      </c>
      <c r="J98" s="8">
        <v>-6000</v>
      </c>
      <c r="K98" t="s">
        <v>334</v>
      </c>
    </row>
    <row r="99" spans="1:11" x14ac:dyDescent="0.35">
      <c r="C99" s="1" t="s">
        <v>112</v>
      </c>
      <c r="F99" s="1" t="s">
        <v>113</v>
      </c>
      <c r="G99" s="5">
        <v>8102.68</v>
      </c>
      <c r="H99" s="5">
        <v>-36749</v>
      </c>
      <c r="I99" s="5">
        <v>-40000</v>
      </c>
      <c r="J99" s="8">
        <v>-15000</v>
      </c>
    </row>
    <row r="100" spans="1:11" x14ac:dyDescent="0.35">
      <c r="C100" s="1" t="s">
        <v>167</v>
      </c>
      <c r="F100" s="1" t="s">
        <v>168</v>
      </c>
      <c r="G100" s="5">
        <v>-2288</v>
      </c>
      <c r="H100" s="5">
        <v>-88.5</v>
      </c>
      <c r="I100" s="5">
        <v>0</v>
      </c>
      <c r="J100" s="8">
        <v>-2000</v>
      </c>
    </row>
    <row r="101" spans="1:11" x14ac:dyDescent="0.35">
      <c r="C101" s="1" t="s">
        <v>169</v>
      </c>
      <c r="F101" s="1" t="s">
        <v>170</v>
      </c>
      <c r="G101" s="5">
        <v>-1505.64</v>
      </c>
      <c r="H101" s="5">
        <v>0</v>
      </c>
      <c r="I101" s="5">
        <v>0</v>
      </c>
      <c r="J101" s="5">
        <v>-1500</v>
      </c>
    </row>
    <row r="102" spans="1:11" x14ac:dyDescent="0.35">
      <c r="C102" s="1" t="s">
        <v>28</v>
      </c>
      <c r="G102" s="7">
        <f>SUM(G88:G101)</f>
        <v>-501274.96</v>
      </c>
      <c r="H102" s="7">
        <f>SUM(H88:H101)</f>
        <v>-138203.5</v>
      </c>
      <c r="I102" s="7">
        <f>SUM(I88:I101)</f>
        <v>-641214</v>
      </c>
      <c r="J102" s="7">
        <f>SUM(J90:J101)</f>
        <v>-605100</v>
      </c>
    </row>
    <row r="103" spans="1:11" x14ac:dyDescent="0.35">
      <c r="G103" s="5"/>
      <c r="H103" s="5"/>
      <c r="I103" s="5"/>
    </row>
    <row r="104" spans="1:11" x14ac:dyDescent="0.35">
      <c r="B104" s="1" t="s">
        <v>29</v>
      </c>
      <c r="G104" s="5">
        <f>SUM(G47+G85+G102)</f>
        <v>-866392.02</v>
      </c>
      <c r="H104" s="5">
        <f>SUM(H102+H85+H47)</f>
        <v>-333975</v>
      </c>
      <c r="I104" s="5">
        <f>SUM(I102+I85+I47)</f>
        <v>-988214</v>
      </c>
      <c r="J104" s="5">
        <f>+J102+J85+J47</f>
        <v>-1246200</v>
      </c>
    </row>
    <row r="105" spans="1:11" x14ac:dyDescent="0.35">
      <c r="G105" s="5"/>
      <c r="H105" s="5"/>
      <c r="I105" s="5"/>
    </row>
    <row r="106" spans="1:11" x14ac:dyDescent="0.35">
      <c r="B106" s="1" t="s">
        <v>172</v>
      </c>
      <c r="F106" s="1" t="s">
        <v>173</v>
      </c>
      <c r="G106" s="5">
        <v>-19084</v>
      </c>
      <c r="H106" s="5">
        <v>-19084</v>
      </c>
      <c r="I106" s="5">
        <v>-25000</v>
      </c>
      <c r="J106" s="8">
        <v>0</v>
      </c>
    </row>
    <row r="107" spans="1:11" x14ac:dyDescent="0.35">
      <c r="G107" s="9"/>
      <c r="H107" s="9"/>
      <c r="I107" s="9"/>
    </row>
    <row r="108" spans="1:11" x14ac:dyDescent="0.35">
      <c r="A108" s="1" t="s">
        <v>31</v>
      </c>
      <c r="G108" s="7">
        <f>SUM(G25+G104+G106)</f>
        <v>-554360.02</v>
      </c>
      <c r="H108" s="7">
        <f>SUM(H25+H104+H106)</f>
        <v>63935</v>
      </c>
      <c r="I108" s="7">
        <f>SUM(I25+I104+I106)</f>
        <v>-663214</v>
      </c>
      <c r="J108" s="7">
        <f>+J106+J104+J25</f>
        <v>-224600</v>
      </c>
    </row>
    <row r="109" spans="1:11" x14ac:dyDescent="0.35">
      <c r="G109" s="5"/>
      <c r="H109" s="5"/>
      <c r="I109" s="5"/>
    </row>
    <row r="110" spans="1:11" x14ac:dyDescent="0.35">
      <c r="C110" s="1" t="s">
        <v>249</v>
      </c>
      <c r="F110" s="1" t="s">
        <v>250</v>
      </c>
      <c r="G110" s="5">
        <v>0</v>
      </c>
      <c r="H110" s="5">
        <v>6611</v>
      </c>
      <c r="I110" s="5">
        <v>5000</v>
      </c>
      <c r="J110" s="8">
        <v>3000</v>
      </c>
    </row>
    <row r="111" spans="1:11" x14ac:dyDescent="0.35">
      <c r="G111" s="9"/>
      <c r="H111" s="9"/>
      <c r="I111" s="9"/>
      <c r="J111" s="8">
        <f>SUM(J110)</f>
        <v>3000</v>
      </c>
    </row>
    <row r="112" spans="1:11" x14ac:dyDescent="0.35">
      <c r="C112" s="1" t="s">
        <v>251</v>
      </c>
      <c r="F112" s="1" t="s">
        <v>252</v>
      </c>
      <c r="G112" s="5">
        <v>-77</v>
      </c>
      <c r="H112" s="5">
        <v>-710</v>
      </c>
      <c r="I112" s="5">
        <v>0</v>
      </c>
      <c r="J112" s="8">
        <v>-500</v>
      </c>
    </row>
    <row r="113" spans="1:10" x14ac:dyDescent="0.35">
      <c r="C113" s="1" t="s">
        <v>253</v>
      </c>
      <c r="F113" s="1" t="s">
        <v>254</v>
      </c>
      <c r="G113" s="5">
        <v>0</v>
      </c>
      <c r="H113" s="5">
        <v>-54</v>
      </c>
      <c r="I113" s="5">
        <v>0</v>
      </c>
      <c r="J113" s="8"/>
    </row>
    <row r="114" spans="1:10" x14ac:dyDescent="0.35">
      <c r="C114" s="1" t="s">
        <v>255</v>
      </c>
      <c r="F114" s="1" t="s">
        <v>256</v>
      </c>
      <c r="G114" s="5">
        <v>0</v>
      </c>
      <c r="H114" s="5">
        <v>-1</v>
      </c>
      <c r="I114" s="5">
        <v>0</v>
      </c>
    </row>
    <row r="115" spans="1:10" x14ac:dyDescent="0.35">
      <c r="C115" s="1" t="s">
        <v>257</v>
      </c>
      <c r="G115" s="7">
        <f>SUM(G112:G114)</f>
        <v>-77</v>
      </c>
      <c r="H115" s="7">
        <f>SUM(H112:H114)</f>
        <v>-765</v>
      </c>
      <c r="I115" s="7">
        <f>SUM(I112:I114)</f>
        <v>0</v>
      </c>
      <c r="J115" s="7">
        <f>SUM(J112:J114)</f>
        <v>-500</v>
      </c>
    </row>
    <row r="116" spans="1:10" x14ac:dyDescent="0.35">
      <c r="G116" s="5"/>
      <c r="H116" s="5"/>
      <c r="I116" s="5"/>
    </row>
    <row r="117" spans="1:10" x14ac:dyDescent="0.35">
      <c r="A117" s="1" t="s">
        <v>32</v>
      </c>
      <c r="G117" s="7">
        <f>SUM(G108+G115)</f>
        <v>-554437.02</v>
      </c>
      <c r="H117" s="7">
        <f>SUM(H108+H115)</f>
        <v>63170</v>
      </c>
      <c r="I117" s="7">
        <f>SUM(I108+I115)</f>
        <v>-663214</v>
      </c>
      <c r="J117" s="7">
        <f>SUM(J108+J115+J111)</f>
        <v>-222100</v>
      </c>
    </row>
    <row r="118" spans="1:10" x14ac:dyDescent="0.35">
      <c r="G118" s="5"/>
      <c r="H118" s="5"/>
      <c r="I118" s="5"/>
    </row>
    <row r="119" spans="1:10" x14ac:dyDescent="0.35">
      <c r="A119" s="1" t="s">
        <v>34</v>
      </c>
      <c r="G119" s="5"/>
      <c r="H119" s="5"/>
      <c r="I119" s="5"/>
    </row>
  </sheetData>
  <pageMargins left="0.31496062992125984" right="0.31496062992125984" top="0.74803149606299213" bottom="0.74803149606299213" header="0.31496062992125984" footer="0.31496062992125984"/>
  <pageSetup paperSize="9" orientation="portrait" r:id="rId1"/>
  <headerFooter>
    <oddFooter>&amp;C_x000D_&amp;1#&amp;"Noto IKEA Latin"&amp;8&amp;K5A5A5A Internal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9A80E-FB6E-4343-9218-FB0BA8E60A50}">
  <dimension ref="A1:F33"/>
  <sheetViews>
    <sheetView workbookViewId="0"/>
  </sheetViews>
  <sheetFormatPr defaultRowHeight="14.5" x14ac:dyDescent="0.35"/>
  <cols>
    <col min="1" max="1" width="25.1796875" bestFit="1" customWidth="1"/>
    <col min="2" max="2" width="18.26953125" bestFit="1" customWidth="1"/>
    <col min="3" max="3" width="11.26953125" bestFit="1" customWidth="1"/>
    <col min="4" max="4" width="8.81640625" style="31"/>
    <col min="5" max="5" width="10.26953125" style="32" bestFit="1" customWidth="1"/>
    <col min="6" max="6" width="11.26953125" style="5" bestFit="1" customWidth="1"/>
  </cols>
  <sheetData>
    <row r="1" spans="1:6" s="20" customFormat="1" x14ac:dyDescent="0.35">
      <c r="A1" s="20" t="s">
        <v>343</v>
      </c>
      <c r="D1" s="49" t="s">
        <v>290</v>
      </c>
      <c r="E1" s="50" t="s">
        <v>272</v>
      </c>
      <c r="F1" s="21" t="s">
        <v>330</v>
      </c>
    </row>
    <row r="2" spans="1:6" x14ac:dyDescent="0.35">
      <c r="F2" s="47">
        <v>0.31419999999999998</v>
      </c>
    </row>
    <row r="3" spans="1:6" x14ac:dyDescent="0.35">
      <c r="A3" s="33" t="s">
        <v>291</v>
      </c>
      <c r="B3" s="34" t="s">
        <v>292</v>
      </c>
      <c r="C3" s="35">
        <v>10000</v>
      </c>
      <c r="D3" s="31">
        <v>3</v>
      </c>
      <c r="E3" s="32">
        <f>+C3*D3</f>
        <v>30000</v>
      </c>
    </row>
    <row r="4" spans="1:6" x14ac:dyDescent="0.35">
      <c r="A4" s="33" t="s">
        <v>293</v>
      </c>
      <c r="B4" s="34" t="s">
        <v>294</v>
      </c>
      <c r="C4" s="35">
        <v>7000</v>
      </c>
      <c r="D4" s="31">
        <v>12</v>
      </c>
      <c r="E4" s="32">
        <f t="shared" ref="E4:E18" si="0">+C4*D4</f>
        <v>84000</v>
      </c>
    </row>
    <row r="5" spans="1:6" x14ac:dyDescent="0.35">
      <c r="A5" s="33" t="s">
        <v>295</v>
      </c>
      <c r="B5" s="36" t="s">
        <v>296</v>
      </c>
      <c r="C5" s="35">
        <v>12000</v>
      </c>
      <c r="D5" s="31">
        <v>9</v>
      </c>
      <c r="E5" s="32">
        <f t="shared" si="0"/>
        <v>108000</v>
      </c>
    </row>
    <row r="6" spans="1:6" x14ac:dyDescent="0.35">
      <c r="A6" s="33" t="s">
        <v>297</v>
      </c>
      <c r="B6" s="36" t="s">
        <v>294</v>
      </c>
      <c r="C6" s="35">
        <v>15000</v>
      </c>
      <c r="D6" s="31">
        <v>12</v>
      </c>
      <c r="E6" s="32">
        <f t="shared" si="0"/>
        <v>180000</v>
      </c>
    </row>
    <row r="7" spans="1:6" x14ac:dyDescent="0.35">
      <c r="A7" s="33" t="s">
        <v>298</v>
      </c>
      <c r="B7" s="36" t="s">
        <v>299</v>
      </c>
      <c r="C7" s="35">
        <v>5500</v>
      </c>
      <c r="D7" s="31">
        <v>12</v>
      </c>
      <c r="E7" s="32">
        <f t="shared" si="0"/>
        <v>66000</v>
      </c>
    </row>
    <row r="8" spans="1:6" x14ac:dyDescent="0.35">
      <c r="A8" s="33" t="s">
        <v>300</v>
      </c>
      <c r="B8" s="34" t="s">
        <v>294</v>
      </c>
      <c r="C8" s="35">
        <v>11000</v>
      </c>
      <c r="D8" s="31">
        <v>4</v>
      </c>
      <c r="E8" s="32">
        <f t="shared" si="0"/>
        <v>44000</v>
      </c>
    </row>
    <row r="9" spans="1:6" x14ac:dyDescent="0.35">
      <c r="A9" s="33" t="s">
        <v>301</v>
      </c>
      <c r="B9" s="36" t="s">
        <v>294</v>
      </c>
      <c r="C9" s="35">
        <v>7000</v>
      </c>
      <c r="D9" s="31">
        <v>12</v>
      </c>
      <c r="E9" s="32">
        <f t="shared" si="0"/>
        <v>84000</v>
      </c>
    </row>
    <row r="10" spans="1:6" x14ac:dyDescent="0.35">
      <c r="A10" s="33" t="s">
        <v>302</v>
      </c>
      <c r="B10" s="34" t="s">
        <v>294</v>
      </c>
      <c r="C10" s="35">
        <v>13000</v>
      </c>
      <c r="D10" s="31">
        <v>12</v>
      </c>
      <c r="E10" s="32">
        <f t="shared" si="0"/>
        <v>156000</v>
      </c>
    </row>
    <row r="11" spans="1:6" x14ac:dyDescent="0.35">
      <c r="A11" s="33" t="s">
        <v>303</v>
      </c>
      <c r="B11" s="34" t="s">
        <v>304</v>
      </c>
      <c r="C11" s="35">
        <v>14000</v>
      </c>
      <c r="D11" s="31">
        <v>9.5</v>
      </c>
      <c r="E11" s="32">
        <f t="shared" si="0"/>
        <v>133000</v>
      </c>
    </row>
    <row r="12" spans="1:6" x14ac:dyDescent="0.35">
      <c r="A12" s="33" t="s">
        <v>305</v>
      </c>
      <c r="B12" s="36" t="s">
        <v>294</v>
      </c>
      <c r="C12" s="35">
        <v>1350</v>
      </c>
      <c r="D12" s="31">
        <v>12</v>
      </c>
      <c r="E12" s="32">
        <f t="shared" si="0"/>
        <v>16200</v>
      </c>
    </row>
    <row r="13" spans="1:6" x14ac:dyDescent="0.35">
      <c r="A13" s="33" t="s">
        <v>306</v>
      </c>
      <c r="B13" s="34" t="s">
        <v>296</v>
      </c>
      <c r="C13" s="35">
        <v>4000</v>
      </c>
      <c r="D13" s="31">
        <v>9</v>
      </c>
      <c r="E13" s="32">
        <f t="shared" si="0"/>
        <v>36000</v>
      </c>
    </row>
    <row r="14" spans="1:6" x14ac:dyDescent="0.35">
      <c r="A14" s="33" t="s">
        <v>307</v>
      </c>
      <c r="B14" s="34" t="s">
        <v>294</v>
      </c>
      <c r="C14" s="35">
        <v>9000</v>
      </c>
      <c r="D14" s="31">
        <v>12</v>
      </c>
      <c r="E14" s="32">
        <f t="shared" si="0"/>
        <v>108000</v>
      </c>
    </row>
    <row r="15" spans="1:6" x14ac:dyDescent="0.35">
      <c r="A15" s="37" t="s">
        <v>308</v>
      </c>
      <c r="B15" s="38" t="s">
        <v>309</v>
      </c>
      <c r="C15" s="35">
        <v>14000</v>
      </c>
      <c r="D15" s="31">
        <v>12</v>
      </c>
      <c r="E15" s="32">
        <f t="shared" si="0"/>
        <v>168000</v>
      </c>
    </row>
    <row r="16" spans="1:6" x14ac:dyDescent="0.35">
      <c r="A16" s="33" t="s">
        <v>310</v>
      </c>
      <c r="B16" s="34" t="s">
        <v>311</v>
      </c>
      <c r="C16" s="35">
        <v>3000</v>
      </c>
      <c r="D16" s="31">
        <v>12</v>
      </c>
      <c r="E16" s="32">
        <f t="shared" si="0"/>
        <v>36000</v>
      </c>
    </row>
    <row r="17" spans="1:6" x14ac:dyDescent="0.35">
      <c r="A17" s="33" t="s">
        <v>312</v>
      </c>
      <c r="B17" s="34" t="s">
        <v>294</v>
      </c>
      <c r="C17" s="35">
        <v>6000</v>
      </c>
      <c r="D17" s="31">
        <v>12</v>
      </c>
      <c r="E17" s="32">
        <f t="shared" si="0"/>
        <v>72000</v>
      </c>
    </row>
    <row r="18" spans="1:6" x14ac:dyDescent="0.35">
      <c r="A18" s="33" t="s">
        <v>313</v>
      </c>
      <c r="B18" s="34" t="s">
        <v>314</v>
      </c>
      <c r="C18" s="35">
        <v>35000</v>
      </c>
      <c r="D18" s="31">
        <v>11</v>
      </c>
      <c r="E18" s="32">
        <f t="shared" si="0"/>
        <v>385000</v>
      </c>
    </row>
    <row r="19" spans="1:6" x14ac:dyDescent="0.35">
      <c r="A19" s="33"/>
      <c r="B19" s="34"/>
      <c r="C19" s="35"/>
      <c r="E19" s="39">
        <f>SUM(E3:E18)</f>
        <v>1706200</v>
      </c>
    </row>
    <row r="20" spans="1:6" x14ac:dyDescent="0.35">
      <c r="A20" s="33"/>
      <c r="B20" s="34"/>
      <c r="C20" s="35"/>
      <c r="E20" s="45"/>
    </row>
    <row r="21" spans="1:6" x14ac:dyDescent="0.35">
      <c r="A21" s="33" t="s">
        <v>328</v>
      </c>
      <c r="B21" s="34"/>
      <c r="C21" s="35"/>
      <c r="E21" s="45">
        <f>-E19*5%</f>
        <v>-85310</v>
      </c>
    </row>
    <row r="22" spans="1:6" x14ac:dyDescent="0.35">
      <c r="A22" s="33" t="s">
        <v>329</v>
      </c>
      <c r="B22" s="34"/>
      <c r="C22" s="35"/>
      <c r="E22" s="46">
        <f>SUM(E19:E21)</f>
        <v>1620890</v>
      </c>
      <c r="F22" s="5">
        <f>+E22*F2</f>
        <v>509283.63799999998</v>
      </c>
    </row>
    <row r="23" spans="1:6" x14ac:dyDescent="0.35">
      <c r="A23" s="33"/>
      <c r="B23" s="34"/>
      <c r="C23" s="35"/>
      <c r="E23" s="45"/>
    </row>
    <row r="24" spans="1:6" x14ac:dyDescent="0.35">
      <c r="A24" s="33"/>
      <c r="B24" s="34"/>
      <c r="C24" s="35"/>
    </row>
    <row r="25" spans="1:6" x14ac:dyDescent="0.35">
      <c r="A25" s="33" t="s">
        <v>315</v>
      </c>
      <c r="B25" s="36" t="s">
        <v>299</v>
      </c>
      <c r="C25" s="35">
        <v>9500</v>
      </c>
      <c r="D25" s="31">
        <v>12</v>
      </c>
      <c r="E25" s="32">
        <f>+C25*D25</f>
        <v>114000</v>
      </c>
    </row>
    <row r="26" spans="1:6" x14ac:dyDescent="0.35">
      <c r="A26" s="37" t="s">
        <v>316</v>
      </c>
      <c r="B26" s="40" t="s">
        <v>317</v>
      </c>
      <c r="C26" s="35">
        <v>2000</v>
      </c>
      <c r="D26" s="31">
        <v>12</v>
      </c>
      <c r="E26" s="32">
        <f t="shared" ref="E26:E28" si="1">+C26*D26</f>
        <v>24000</v>
      </c>
    </row>
    <row r="27" spans="1:6" x14ac:dyDescent="0.35">
      <c r="A27" s="33" t="s">
        <v>318</v>
      </c>
      <c r="B27" s="36" t="s">
        <v>299</v>
      </c>
      <c r="C27" s="35">
        <v>23000</v>
      </c>
      <c r="D27" s="31">
        <v>12</v>
      </c>
      <c r="E27" s="32">
        <f t="shared" si="1"/>
        <v>276000</v>
      </c>
    </row>
    <row r="28" spans="1:6" x14ac:dyDescent="0.35">
      <c r="A28" s="33" t="s">
        <v>319</v>
      </c>
      <c r="B28" s="36" t="s">
        <v>320</v>
      </c>
      <c r="C28" s="35">
        <v>3000</v>
      </c>
      <c r="D28" s="31">
        <v>12</v>
      </c>
      <c r="E28" s="32">
        <f t="shared" si="1"/>
        <v>36000</v>
      </c>
    </row>
    <row r="29" spans="1:6" x14ac:dyDescent="0.35">
      <c r="E29" s="39">
        <f>SUM(E25:E28)</f>
        <v>450000</v>
      </c>
      <c r="F29" s="5">
        <f>+E29*F2</f>
        <v>141390</v>
      </c>
    </row>
    <row r="30" spans="1:6" ht="15" thickBot="1" x14ac:dyDescent="0.4">
      <c r="A30" s="33" t="s">
        <v>321</v>
      </c>
      <c r="B30" s="36" t="s">
        <v>322</v>
      </c>
      <c r="C30" s="41" t="s">
        <v>323</v>
      </c>
      <c r="F30" s="48">
        <f>SUM(F22:F29)</f>
        <v>650673.63800000004</v>
      </c>
    </row>
    <row r="31" spans="1:6" ht="15" thickTop="1" x14ac:dyDescent="0.35"/>
    <row r="32" spans="1:6" x14ac:dyDescent="0.35">
      <c r="A32" s="33" t="s">
        <v>324</v>
      </c>
      <c r="B32" s="36"/>
      <c r="C32" s="41" t="s">
        <v>323</v>
      </c>
    </row>
    <row r="33" spans="1:3" ht="15" thickBot="1" x14ac:dyDescent="0.4">
      <c r="A33" s="42" t="s">
        <v>325</v>
      </c>
      <c r="B33" s="43"/>
      <c r="C33" s="44" t="s">
        <v>326</v>
      </c>
    </row>
  </sheetData>
  <pageMargins left="0.7" right="0.7" top="0.75" bottom="0.75" header="0.3" footer="0.3"/>
  <headerFooter>
    <oddFooter>&amp;C_x000D_&amp;1#&amp;"Noto IKEA Latin"&amp;8&amp;K5A5A5A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90C5D-9815-4774-91B1-D0F7BA1D4294}">
  <dimension ref="A1:J28"/>
  <sheetViews>
    <sheetView zoomScaleNormal="100" workbookViewId="0">
      <selection activeCell="F20" sqref="F20"/>
    </sheetView>
  </sheetViews>
  <sheetFormatPr defaultRowHeight="14.5" x14ac:dyDescent="0.35"/>
  <cols>
    <col min="1" max="1" width="2.81640625" customWidth="1"/>
    <col min="2" max="2" width="1.26953125" customWidth="1"/>
    <col min="3" max="3" width="5.453125" customWidth="1"/>
    <col min="4" max="4" width="10.453125" hidden="1" customWidth="1"/>
    <col min="5" max="5" width="0" hidden="1" customWidth="1"/>
    <col min="6" max="6" width="34.7265625" bestFit="1" customWidth="1"/>
    <col min="7" max="7" width="16" bestFit="1" customWidth="1"/>
    <col min="8" max="8" width="18.1796875" bestFit="1" customWidth="1"/>
    <col min="9" max="9" width="17" bestFit="1" customWidth="1"/>
    <col min="10" max="10" width="10.26953125" bestFit="1" customWidth="1"/>
  </cols>
  <sheetData>
    <row r="1" spans="1:10" x14ac:dyDescent="0.35">
      <c r="A1" s="1" t="s">
        <v>0</v>
      </c>
      <c r="C1" s="1"/>
      <c r="D1" s="1" t="s">
        <v>1</v>
      </c>
      <c r="G1" s="5"/>
      <c r="H1" s="5"/>
      <c r="I1" s="5"/>
    </row>
    <row r="2" spans="1:10" x14ac:dyDescent="0.35">
      <c r="A2" s="1" t="s">
        <v>2</v>
      </c>
      <c r="C2" s="1"/>
      <c r="D2" s="2">
        <v>45104</v>
      </c>
      <c r="G2" s="5"/>
      <c r="H2" s="5"/>
      <c r="I2" s="5"/>
    </row>
    <row r="3" spans="1:10" x14ac:dyDescent="0.35">
      <c r="A3" s="1" t="s">
        <v>342</v>
      </c>
      <c r="C3" s="1"/>
      <c r="D3" s="1" t="s">
        <v>3</v>
      </c>
      <c r="G3" s="5"/>
      <c r="H3" s="5"/>
      <c r="I3" s="5"/>
    </row>
    <row r="4" spans="1:10" x14ac:dyDescent="0.35">
      <c r="A4" s="1" t="s">
        <v>4</v>
      </c>
      <c r="G4" s="5"/>
      <c r="H4" s="5"/>
      <c r="I4" s="5"/>
    </row>
    <row r="5" spans="1:10" x14ac:dyDescent="0.35">
      <c r="A5" s="1" t="s">
        <v>341</v>
      </c>
      <c r="G5" s="5"/>
      <c r="H5" s="5"/>
      <c r="I5" s="5"/>
    </row>
    <row r="6" spans="1:10" x14ac:dyDescent="0.35">
      <c r="G6" s="5"/>
      <c r="H6" s="5"/>
      <c r="I6" s="5"/>
      <c r="J6" t="s">
        <v>258</v>
      </c>
    </row>
    <row r="7" spans="1:10" ht="15" thickBot="1" x14ac:dyDescent="0.4">
      <c r="G7" s="5" t="s">
        <v>348</v>
      </c>
      <c r="H7" s="5" t="s">
        <v>347</v>
      </c>
      <c r="I7" s="5" t="s">
        <v>349</v>
      </c>
      <c r="J7" s="4" t="s">
        <v>345</v>
      </c>
    </row>
    <row r="8" spans="1:10" x14ac:dyDescent="0.35">
      <c r="A8" s="3"/>
      <c r="B8" s="3"/>
      <c r="C8" s="3"/>
      <c r="D8" s="3"/>
      <c r="E8" s="3"/>
      <c r="F8" s="3"/>
      <c r="G8" s="6"/>
      <c r="H8" s="6"/>
      <c r="I8" s="6"/>
    </row>
    <row r="9" spans="1:10" x14ac:dyDescent="0.35">
      <c r="A9" s="1" t="s">
        <v>8</v>
      </c>
      <c r="G9" s="5"/>
      <c r="H9" s="5"/>
      <c r="I9" s="5"/>
    </row>
    <row r="10" spans="1:10" x14ac:dyDescent="0.35">
      <c r="A10" s="1"/>
      <c r="C10">
        <v>3210</v>
      </c>
      <c r="F10" t="s">
        <v>350</v>
      </c>
      <c r="G10" s="5">
        <v>45000</v>
      </c>
      <c r="H10" s="5">
        <v>0</v>
      </c>
      <c r="I10" s="5"/>
      <c r="J10">
        <v>45000</v>
      </c>
    </row>
    <row r="11" spans="1:10" x14ac:dyDescent="0.35">
      <c r="C11" s="1" t="s">
        <v>9</v>
      </c>
      <c r="F11" s="1" t="s">
        <v>10</v>
      </c>
      <c r="G11" s="5">
        <v>0</v>
      </c>
      <c r="H11" s="5">
        <v>60000</v>
      </c>
      <c r="I11" s="5">
        <v>0</v>
      </c>
      <c r="J11" s="5"/>
    </row>
    <row r="12" spans="1:10" x14ac:dyDescent="0.35">
      <c r="B12" s="1" t="s">
        <v>12</v>
      </c>
      <c r="G12" s="7">
        <f>SUM(G10:G11)</f>
        <v>45000</v>
      </c>
      <c r="H12" s="7">
        <f>SUM(H10:H11)</f>
        <v>60000</v>
      </c>
      <c r="I12" s="7">
        <v>0</v>
      </c>
      <c r="J12" s="19">
        <f>SUM(J10:J11)</f>
        <v>45000</v>
      </c>
    </row>
    <row r="13" spans="1:10" x14ac:dyDescent="0.35">
      <c r="G13" s="5"/>
      <c r="H13" s="5"/>
      <c r="I13" s="5"/>
    </row>
    <row r="14" spans="1:10" x14ac:dyDescent="0.35">
      <c r="A14" s="1" t="s">
        <v>13</v>
      </c>
      <c r="G14" s="5"/>
      <c r="H14" s="5"/>
      <c r="I14" s="5"/>
    </row>
    <row r="15" spans="1:10" x14ac:dyDescent="0.35">
      <c r="C15" s="1" t="s">
        <v>15</v>
      </c>
      <c r="F15" s="1" t="s">
        <v>16</v>
      </c>
      <c r="G15" s="5">
        <v>-10765</v>
      </c>
      <c r="H15" s="5">
        <v>-15991</v>
      </c>
      <c r="I15" s="5">
        <v>0</v>
      </c>
      <c r="J15" s="8">
        <v>-10000</v>
      </c>
    </row>
    <row r="16" spans="1:10" x14ac:dyDescent="0.35">
      <c r="C16" s="1" t="s">
        <v>17</v>
      </c>
      <c r="F16" s="1" t="s">
        <v>18</v>
      </c>
      <c r="G16" s="5">
        <v>-781</v>
      </c>
      <c r="H16" s="5">
        <v>-2432</v>
      </c>
      <c r="I16" s="5">
        <v>0</v>
      </c>
      <c r="J16" s="30">
        <v>-2000</v>
      </c>
    </row>
    <row r="17" spans="1:10" x14ac:dyDescent="0.35">
      <c r="C17" s="1" t="s">
        <v>19</v>
      </c>
      <c r="G17" s="7">
        <f>SUM(G15:G16)</f>
        <v>-11546</v>
      </c>
      <c r="H17" s="7">
        <f>SUM(H15:H16)</f>
        <v>-18423</v>
      </c>
      <c r="I17" s="7">
        <v>0</v>
      </c>
      <c r="J17" s="7">
        <f>SUM(J15:J16)</f>
        <v>-12000</v>
      </c>
    </row>
    <row r="18" spans="1:10" x14ac:dyDescent="0.35">
      <c r="G18" s="5"/>
      <c r="H18" s="5"/>
      <c r="I18" s="5"/>
      <c r="J18" s="5"/>
    </row>
    <row r="19" spans="1:10" x14ac:dyDescent="0.35">
      <c r="B19" s="1" t="s">
        <v>21</v>
      </c>
      <c r="G19" s="5"/>
      <c r="H19" s="5"/>
      <c r="I19" s="5"/>
      <c r="J19" s="5"/>
    </row>
    <row r="20" spans="1:10" x14ac:dyDescent="0.35">
      <c r="C20" s="1" t="s">
        <v>22</v>
      </c>
      <c r="F20" s="1" t="s">
        <v>23</v>
      </c>
      <c r="G20" s="5">
        <v>0</v>
      </c>
      <c r="H20" s="5">
        <v>-2975</v>
      </c>
      <c r="I20" s="5">
        <v>0</v>
      </c>
      <c r="J20" s="8">
        <v>-25000</v>
      </c>
    </row>
    <row r="21" spans="1:10" x14ac:dyDescent="0.35">
      <c r="C21" s="1" t="s">
        <v>24</v>
      </c>
      <c r="F21" s="1" t="s">
        <v>25</v>
      </c>
      <c r="G21" s="5">
        <v>0</v>
      </c>
      <c r="H21" s="5">
        <v>-1650</v>
      </c>
      <c r="I21" s="5">
        <v>0</v>
      </c>
      <c r="J21" s="8"/>
    </row>
    <row r="22" spans="1:10" x14ac:dyDescent="0.35">
      <c r="C22" s="1" t="s">
        <v>26</v>
      </c>
      <c r="F22" s="1" t="s">
        <v>27</v>
      </c>
      <c r="G22" s="5">
        <v>-3450</v>
      </c>
      <c r="H22" s="5">
        <v>-2175</v>
      </c>
      <c r="I22" s="5">
        <v>0</v>
      </c>
      <c r="J22" s="5"/>
    </row>
    <row r="23" spans="1:10" x14ac:dyDescent="0.35">
      <c r="C23" s="1" t="s">
        <v>161</v>
      </c>
      <c r="F23" s="1" t="s">
        <v>162</v>
      </c>
      <c r="G23" s="5">
        <v>-1650</v>
      </c>
      <c r="H23" s="5">
        <v>0</v>
      </c>
      <c r="I23" s="5"/>
      <c r="J23" s="5">
        <v>-5000</v>
      </c>
    </row>
    <row r="24" spans="1:10" x14ac:dyDescent="0.35">
      <c r="C24" s="1" t="s">
        <v>28</v>
      </c>
      <c r="G24" s="7">
        <f>SUM(G20:G23)</f>
        <v>-5100</v>
      </c>
      <c r="H24" s="7">
        <f>SUM(H20:H23)</f>
        <v>-6800</v>
      </c>
      <c r="I24" s="7">
        <v>0</v>
      </c>
      <c r="J24" s="7">
        <f>SUM(J20:J23)</f>
        <v>-30000</v>
      </c>
    </row>
    <row r="25" spans="1:10" x14ac:dyDescent="0.35">
      <c r="G25" s="5"/>
      <c r="H25" s="5"/>
      <c r="I25" s="5"/>
      <c r="J25" s="5"/>
    </row>
    <row r="26" spans="1:10" x14ac:dyDescent="0.35">
      <c r="B26" s="1" t="s">
        <v>260</v>
      </c>
      <c r="G26" s="5">
        <v>-25223.58</v>
      </c>
      <c r="H26" s="5">
        <f>SUM(H24+H17)</f>
        <v>-25223</v>
      </c>
      <c r="I26" s="5">
        <v>0</v>
      </c>
      <c r="J26" s="8">
        <f>SUM(J17+J24)</f>
        <v>-42000</v>
      </c>
    </row>
    <row r="27" spans="1:10" x14ac:dyDescent="0.35">
      <c r="G27" s="5"/>
      <c r="H27" s="5"/>
      <c r="I27" s="5"/>
      <c r="J27" s="5"/>
    </row>
    <row r="28" spans="1:10" x14ac:dyDescent="0.35">
      <c r="A28" s="1" t="s">
        <v>34</v>
      </c>
      <c r="G28" s="7">
        <f>SUM(G12+G26)</f>
        <v>19776.419999999998</v>
      </c>
      <c r="H28" s="7">
        <f>SUM(H12+H26)</f>
        <v>34777</v>
      </c>
      <c r="I28" s="7">
        <v>0</v>
      </c>
      <c r="J28" s="7">
        <f>+J12+J26</f>
        <v>3000</v>
      </c>
    </row>
  </sheetData>
  <pageMargins left="0.7" right="0.7" top="0.75" bottom="0.75" header="0.3" footer="0.3"/>
  <pageSetup paperSize="9" orientation="portrait" r:id="rId1"/>
  <headerFooter>
    <oddFooter>&amp;C_x000D_&amp;1#&amp;"Noto IKEA Latin"&amp;8&amp;K5A5A5A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543FA-DA6D-4267-892A-E8D8A3B77CF0}">
  <dimension ref="A1:K64"/>
  <sheetViews>
    <sheetView topLeftCell="A21" zoomScaleNormal="100" workbookViewId="0">
      <selection activeCell="J38" sqref="J38"/>
    </sheetView>
  </sheetViews>
  <sheetFormatPr defaultRowHeight="14.5" x14ac:dyDescent="0.35"/>
  <cols>
    <col min="1" max="2" width="1.54296875" customWidth="1"/>
    <col min="4" max="4" width="10.453125" hidden="1" customWidth="1"/>
    <col min="5" max="5" width="0" hidden="1" customWidth="1"/>
    <col min="6" max="6" width="42.1796875" customWidth="1"/>
    <col min="7" max="7" width="16" bestFit="1" customWidth="1"/>
    <col min="8" max="8" width="18.1796875" bestFit="1" customWidth="1"/>
    <col min="9" max="9" width="17" bestFit="1" customWidth="1"/>
    <col min="10" max="10" width="11.1796875" style="5" bestFit="1" customWidth="1"/>
  </cols>
  <sheetData>
    <row r="1" spans="1:11" x14ac:dyDescent="0.35">
      <c r="A1" s="1" t="s">
        <v>0</v>
      </c>
      <c r="C1" s="1"/>
      <c r="D1" s="1" t="s">
        <v>1</v>
      </c>
      <c r="G1" s="5"/>
      <c r="H1" s="5"/>
      <c r="I1" s="5"/>
    </row>
    <row r="2" spans="1:11" x14ac:dyDescent="0.35">
      <c r="A2" s="1" t="s">
        <v>2</v>
      </c>
      <c r="C2" s="1"/>
      <c r="D2" s="2">
        <v>45104</v>
      </c>
      <c r="G2" s="5"/>
      <c r="H2" s="5"/>
      <c r="I2" s="5"/>
    </row>
    <row r="3" spans="1:11" x14ac:dyDescent="0.35">
      <c r="A3" s="1" t="s">
        <v>342</v>
      </c>
      <c r="C3" s="1"/>
      <c r="D3" s="1" t="s">
        <v>3</v>
      </c>
      <c r="G3" s="5"/>
      <c r="H3" s="5"/>
      <c r="I3" s="5"/>
    </row>
    <row r="4" spans="1:11" x14ac:dyDescent="0.35">
      <c r="A4" s="1" t="s">
        <v>35</v>
      </c>
      <c r="G4" s="5"/>
      <c r="H4" s="5"/>
      <c r="I4" s="5"/>
      <c r="J4" s="5" t="s">
        <v>258</v>
      </c>
    </row>
    <row r="5" spans="1:11" ht="15" thickBot="1" x14ac:dyDescent="0.4">
      <c r="A5" s="1" t="s">
        <v>341</v>
      </c>
      <c r="G5" s="10" t="s">
        <v>348</v>
      </c>
      <c r="H5" s="10" t="s">
        <v>347</v>
      </c>
      <c r="I5" s="10" t="s">
        <v>346</v>
      </c>
      <c r="J5" s="10" t="s">
        <v>345</v>
      </c>
    </row>
    <row r="6" spans="1:11" x14ac:dyDescent="0.35">
      <c r="A6" s="1" t="s">
        <v>8</v>
      </c>
      <c r="G6" s="5"/>
      <c r="H6" s="5"/>
      <c r="I6" s="5"/>
    </row>
    <row r="7" spans="1:11" x14ac:dyDescent="0.35">
      <c r="C7" s="1" t="s">
        <v>37</v>
      </c>
      <c r="F7" s="1" t="s">
        <v>38</v>
      </c>
      <c r="G7" s="5">
        <v>2337907</v>
      </c>
      <c r="H7" s="5">
        <v>3661231</v>
      </c>
      <c r="I7" s="5">
        <v>3400000</v>
      </c>
      <c r="J7" s="8">
        <v>3400000</v>
      </c>
    </row>
    <row r="8" spans="1:11" x14ac:dyDescent="0.35">
      <c r="C8" s="1" t="s">
        <v>39</v>
      </c>
      <c r="F8" s="1" t="s">
        <v>40</v>
      </c>
      <c r="G8" s="5">
        <v>0</v>
      </c>
      <c r="H8" s="5">
        <v>0</v>
      </c>
      <c r="I8" s="5">
        <v>0</v>
      </c>
      <c r="J8" s="8"/>
    </row>
    <row r="9" spans="1:11" x14ac:dyDescent="0.35">
      <c r="C9" s="1" t="s">
        <v>41</v>
      </c>
      <c r="F9" s="1" t="s">
        <v>42</v>
      </c>
      <c r="G9" s="5">
        <v>310317</v>
      </c>
      <c r="H9" s="5">
        <v>292618</v>
      </c>
      <c r="I9" s="5">
        <v>300000</v>
      </c>
      <c r="J9" s="53">
        <v>350000</v>
      </c>
    </row>
    <row r="10" spans="1:11" x14ac:dyDescent="0.35">
      <c r="C10" s="1" t="s">
        <v>43</v>
      </c>
      <c r="F10" s="1" t="s">
        <v>44</v>
      </c>
      <c r="G10" s="5">
        <v>96330</v>
      </c>
      <c r="H10" s="5">
        <v>133180</v>
      </c>
      <c r="I10" s="5">
        <v>120000</v>
      </c>
      <c r="J10" s="53">
        <v>395000</v>
      </c>
    </row>
    <row r="11" spans="1:11" x14ac:dyDescent="0.35">
      <c r="C11" s="1" t="s">
        <v>45</v>
      </c>
      <c r="F11" s="1" t="s">
        <v>46</v>
      </c>
      <c r="G11" s="5">
        <v>0</v>
      </c>
      <c r="H11" s="5">
        <v>-3650</v>
      </c>
      <c r="I11" s="5">
        <v>0</v>
      </c>
      <c r="J11" s="8"/>
    </row>
    <row r="12" spans="1:11" x14ac:dyDescent="0.35">
      <c r="C12" s="1" t="s">
        <v>47</v>
      </c>
      <c r="F12" s="1" t="s">
        <v>48</v>
      </c>
      <c r="G12" s="5">
        <v>0</v>
      </c>
      <c r="H12" s="5">
        <v>5395</v>
      </c>
      <c r="I12" s="5">
        <v>6000</v>
      </c>
      <c r="J12" s="8">
        <v>0</v>
      </c>
    </row>
    <row r="13" spans="1:11" x14ac:dyDescent="0.35">
      <c r="C13" s="1" t="s">
        <v>49</v>
      </c>
      <c r="F13" s="1" t="s">
        <v>50</v>
      </c>
      <c r="G13" s="5">
        <v>0</v>
      </c>
      <c r="H13" s="5">
        <v>40902</v>
      </c>
      <c r="I13" s="5">
        <v>40000</v>
      </c>
      <c r="J13" s="53">
        <v>40000</v>
      </c>
      <c r="K13" t="s">
        <v>424</v>
      </c>
    </row>
    <row r="14" spans="1:11" x14ac:dyDescent="0.35">
      <c r="C14" s="1" t="s">
        <v>51</v>
      </c>
      <c r="F14" s="1" t="s">
        <v>52</v>
      </c>
      <c r="G14" s="5">
        <v>0</v>
      </c>
      <c r="H14" s="5">
        <v>5000</v>
      </c>
      <c r="I14" s="5">
        <v>0</v>
      </c>
      <c r="J14" s="8"/>
    </row>
    <row r="15" spans="1:11" x14ac:dyDescent="0.35">
      <c r="C15" s="1" t="s">
        <v>53</v>
      </c>
      <c r="F15" s="1" t="s">
        <v>54</v>
      </c>
      <c r="G15" s="5">
        <v>97715</v>
      </c>
      <c r="H15" s="5">
        <v>380340</v>
      </c>
      <c r="I15" s="5">
        <v>150000</v>
      </c>
      <c r="J15" s="53"/>
      <c r="K15" t="s">
        <v>427</v>
      </c>
    </row>
    <row r="16" spans="1:11" x14ac:dyDescent="0.35">
      <c r="C16" s="1" t="s">
        <v>429</v>
      </c>
      <c r="F16" s="1" t="s">
        <v>433</v>
      </c>
      <c r="G16" s="5"/>
      <c r="H16" s="5"/>
      <c r="I16" s="5"/>
      <c r="J16" s="53">
        <v>60000</v>
      </c>
    </row>
    <row r="17" spans="1:11" x14ac:dyDescent="0.35">
      <c r="C17" s="1" t="s">
        <v>55</v>
      </c>
      <c r="F17" s="1" t="s">
        <v>56</v>
      </c>
      <c r="G17" s="5">
        <v>357222</v>
      </c>
      <c r="H17" s="5">
        <v>1811</v>
      </c>
      <c r="I17" s="5">
        <v>413000</v>
      </c>
      <c r="J17" s="8">
        <v>113000</v>
      </c>
      <c r="K17" t="s">
        <v>420</v>
      </c>
    </row>
    <row r="18" spans="1:11" x14ac:dyDescent="0.35">
      <c r="C18" s="1" t="s">
        <v>58</v>
      </c>
      <c r="F18" s="1" t="s">
        <v>59</v>
      </c>
      <c r="G18" s="5">
        <v>0</v>
      </c>
      <c r="H18" s="5">
        <v>250</v>
      </c>
      <c r="I18" s="5">
        <v>0</v>
      </c>
      <c r="J18" s="8"/>
    </row>
    <row r="19" spans="1:11" x14ac:dyDescent="0.35">
      <c r="C19" s="1" t="s">
        <v>60</v>
      </c>
      <c r="F19" s="1" t="s">
        <v>61</v>
      </c>
      <c r="G19" s="5">
        <v>0</v>
      </c>
      <c r="H19" s="5">
        <v>680</v>
      </c>
      <c r="I19" s="5">
        <v>0</v>
      </c>
      <c r="J19" s="8"/>
    </row>
    <row r="20" spans="1:11" x14ac:dyDescent="0.35">
      <c r="C20" s="1" t="s">
        <v>62</v>
      </c>
      <c r="F20" s="1" t="s">
        <v>63</v>
      </c>
      <c r="G20" s="5">
        <v>9500</v>
      </c>
      <c r="H20" s="5">
        <v>29000</v>
      </c>
      <c r="I20" s="5">
        <v>30000</v>
      </c>
      <c r="J20" s="53">
        <v>30000</v>
      </c>
    </row>
    <row r="21" spans="1:11" x14ac:dyDescent="0.35">
      <c r="C21" s="1" t="s">
        <v>64</v>
      </c>
      <c r="F21" s="1" t="s">
        <v>65</v>
      </c>
      <c r="G21" s="5">
        <v>20</v>
      </c>
      <c r="H21" s="5">
        <v>16520</v>
      </c>
      <c r="I21" s="5">
        <v>0</v>
      </c>
      <c r="J21" s="8"/>
    </row>
    <row r="22" spans="1:11" x14ac:dyDescent="0.35">
      <c r="C22" s="1" t="s">
        <v>66</v>
      </c>
      <c r="G22" s="7">
        <f>SUM(G7:G21)</f>
        <v>3209011</v>
      </c>
      <c r="H22" s="7">
        <f t="shared" ref="H22:I22" si="0">SUM(H7:H21)</f>
        <v>4563277</v>
      </c>
      <c r="I22" s="7">
        <f t="shared" si="0"/>
        <v>4459000</v>
      </c>
      <c r="J22" s="8">
        <f>SUM(J7:J21)</f>
        <v>4388000</v>
      </c>
    </row>
    <row r="23" spans="1:11" x14ac:dyDescent="0.35">
      <c r="G23" s="5"/>
      <c r="H23" s="5"/>
      <c r="I23" s="5"/>
      <c r="J23" s="8"/>
    </row>
    <row r="24" spans="1:11" x14ac:dyDescent="0.35">
      <c r="A24" s="1" t="s">
        <v>13</v>
      </c>
      <c r="G24" s="5"/>
      <c r="H24" s="5"/>
      <c r="I24" s="5"/>
      <c r="J24" s="8"/>
    </row>
    <row r="25" spans="1:11" x14ac:dyDescent="0.35">
      <c r="C25" s="1" t="s">
        <v>67</v>
      </c>
      <c r="F25" s="1" t="s">
        <v>68</v>
      </c>
      <c r="G25" s="5">
        <v>0</v>
      </c>
      <c r="H25" s="5">
        <v>150</v>
      </c>
      <c r="I25" s="5">
        <v>0</v>
      </c>
      <c r="J25" s="53">
        <v>-10000</v>
      </c>
    </row>
    <row r="26" spans="1:11" x14ac:dyDescent="0.35">
      <c r="C26" s="1" t="s">
        <v>69</v>
      </c>
      <c r="F26" s="1" t="s">
        <v>70</v>
      </c>
      <c r="G26" s="5">
        <v>-10413</v>
      </c>
      <c r="H26" s="5">
        <v>-28125</v>
      </c>
      <c r="I26" s="5">
        <v>-20000</v>
      </c>
      <c r="J26" s="8">
        <v>-10000</v>
      </c>
    </row>
    <row r="27" spans="1:11" x14ac:dyDescent="0.35">
      <c r="C27" s="1" t="s">
        <v>71</v>
      </c>
      <c r="F27" s="1" t="s">
        <v>72</v>
      </c>
      <c r="G27" s="5">
        <v>-43132</v>
      </c>
      <c r="H27" s="5">
        <v>-82615</v>
      </c>
      <c r="I27" s="5">
        <v>-60000</v>
      </c>
      <c r="J27" s="8">
        <v>-60000</v>
      </c>
    </row>
    <row r="28" spans="1:11" x14ac:dyDescent="0.35">
      <c r="C28" s="1" t="s">
        <v>73</v>
      </c>
      <c r="F28" s="1" t="s">
        <v>74</v>
      </c>
      <c r="G28" s="5">
        <v>0</v>
      </c>
      <c r="H28" s="5">
        <v>-10450</v>
      </c>
      <c r="I28" s="5">
        <v>0</v>
      </c>
      <c r="J28" s="8">
        <v>0</v>
      </c>
    </row>
    <row r="29" spans="1:11" x14ac:dyDescent="0.35">
      <c r="C29" s="1" t="s">
        <v>75</v>
      </c>
      <c r="F29" s="1" t="s">
        <v>76</v>
      </c>
      <c r="G29" s="5">
        <v>0</v>
      </c>
      <c r="H29" s="5">
        <v>-300</v>
      </c>
      <c r="I29" s="5">
        <v>0</v>
      </c>
      <c r="J29" s="8">
        <v>-500</v>
      </c>
    </row>
    <row r="30" spans="1:11" x14ac:dyDescent="0.35">
      <c r="C30" s="1" t="s">
        <v>77</v>
      </c>
      <c r="F30" s="1" t="s">
        <v>78</v>
      </c>
      <c r="G30" s="5">
        <v>0</v>
      </c>
      <c r="H30" s="5">
        <v>-17526</v>
      </c>
      <c r="I30" s="5">
        <v>-10000</v>
      </c>
      <c r="J30" s="8">
        <v>0</v>
      </c>
    </row>
    <row r="31" spans="1:11" x14ac:dyDescent="0.35">
      <c r="C31" s="1" t="s">
        <v>79</v>
      </c>
      <c r="F31" s="1" t="s">
        <v>80</v>
      </c>
      <c r="G31" s="5">
        <v>-124777</v>
      </c>
      <c r="H31" s="5">
        <v>-16069</v>
      </c>
      <c r="I31" s="5">
        <v>-15000</v>
      </c>
      <c r="J31" s="53">
        <v>-175000</v>
      </c>
    </row>
    <row r="32" spans="1:11" x14ac:dyDescent="0.35">
      <c r="C32" s="1" t="s">
        <v>81</v>
      </c>
      <c r="F32" s="1" t="s">
        <v>82</v>
      </c>
      <c r="G32" s="5">
        <v>0</v>
      </c>
      <c r="H32" s="5">
        <v>-100906</v>
      </c>
      <c r="I32" s="5">
        <v>-100000</v>
      </c>
      <c r="J32" s="8">
        <v>0</v>
      </c>
    </row>
    <row r="33" spans="2:11" x14ac:dyDescent="0.35">
      <c r="C33" s="1" t="s">
        <v>83</v>
      </c>
      <c r="F33" s="1" t="s">
        <v>84</v>
      </c>
      <c r="G33" s="5">
        <v>0</v>
      </c>
      <c r="H33" s="5">
        <v>0</v>
      </c>
      <c r="I33" s="5">
        <v>0</v>
      </c>
      <c r="J33" s="53">
        <v>-150000</v>
      </c>
    </row>
    <row r="34" spans="2:11" x14ac:dyDescent="0.35">
      <c r="C34" s="1" t="s">
        <v>85</v>
      </c>
      <c r="F34" s="1" t="s">
        <v>86</v>
      </c>
      <c r="G34" s="5">
        <v>0</v>
      </c>
      <c r="H34" s="5">
        <v>0</v>
      </c>
      <c r="I34" s="5">
        <v>0</v>
      </c>
      <c r="J34" s="8">
        <v>0</v>
      </c>
    </row>
    <row r="35" spans="2:11" x14ac:dyDescent="0.35">
      <c r="C35" s="1" t="s">
        <v>87</v>
      </c>
      <c r="F35" s="1" t="s">
        <v>88</v>
      </c>
      <c r="G35" s="5">
        <v>-35249</v>
      </c>
      <c r="H35" s="5">
        <v>-35249</v>
      </c>
      <c r="I35" s="5">
        <v>0</v>
      </c>
      <c r="J35" s="8">
        <v>0</v>
      </c>
    </row>
    <row r="36" spans="2:11" x14ac:dyDescent="0.35">
      <c r="C36" s="1" t="s">
        <v>89</v>
      </c>
      <c r="F36" s="1" t="s">
        <v>90</v>
      </c>
      <c r="G36" s="5">
        <v>-95665</v>
      </c>
      <c r="H36" s="5">
        <v>-239030</v>
      </c>
      <c r="I36" s="5">
        <v>0</v>
      </c>
      <c r="J36" s="53">
        <v>0</v>
      </c>
      <c r="K36" t="s">
        <v>423</v>
      </c>
    </row>
    <row r="37" spans="2:11" x14ac:dyDescent="0.35">
      <c r="C37" s="1" t="s">
        <v>91</v>
      </c>
      <c r="F37" s="1" t="s">
        <v>434</v>
      </c>
      <c r="G37" s="5">
        <v>0</v>
      </c>
      <c r="H37" s="5">
        <v>-5000</v>
      </c>
      <c r="I37" s="5">
        <v>0</v>
      </c>
      <c r="J37" s="8">
        <v>-30000</v>
      </c>
    </row>
    <row r="38" spans="2:11" x14ac:dyDescent="0.35">
      <c r="C38" s="1" t="s">
        <v>17</v>
      </c>
      <c r="F38" s="1" t="s">
        <v>18</v>
      </c>
      <c r="G38" s="5">
        <v>0</v>
      </c>
      <c r="H38" s="5">
        <v>-517</v>
      </c>
      <c r="I38" s="5">
        <v>0</v>
      </c>
      <c r="J38" s="8">
        <v>0</v>
      </c>
    </row>
    <row r="39" spans="2:11" x14ac:dyDescent="0.35">
      <c r="C39" s="1" t="s">
        <v>19</v>
      </c>
      <c r="G39" s="7">
        <f>SUM(G25:G38)</f>
        <v>-309236</v>
      </c>
      <c r="H39" s="7">
        <f>SUM(H25:H38)</f>
        <v>-535637</v>
      </c>
      <c r="I39" s="7">
        <f>SUM(I25:I38)</f>
        <v>-205000</v>
      </c>
      <c r="J39" s="8">
        <f>SUM(J25:J38)</f>
        <v>-435500</v>
      </c>
    </row>
    <row r="40" spans="2:11" x14ac:dyDescent="0.35">
      <c r="G40" s="5"/>
      <c r="H40" s="5"/>
      <c r="I40" s="5"/>
      <c r="J40" s="8"/>
    </row>
    <row r="41" spans="2:11" x14ac:dyDescent="0.35">
      <c r="B41" s="1" t="s">
        <v>92</v>
      </c>
      <c r="G41" s="5"/>
      <c r="H41" s="5"/>
      <c r="I41" s="5"/>
      <c r="J41" s="8"/>
    </row>
    <row r="42" spans="2:11" x14ac:dyDescent="0.35">
      <c r="C42" s="1" t="s">
        <v>93</v>
      </c>
      <c r="F42" s="1" t="s">
        <v>94</v>
      </c>
      <c r="G42" s="5">
        <v>0</v>
      </c>
      <c r="H42" s="5">
        <v>-8116</v>
      </c>
      <c r="I42" s="5">
        <v>-10000</v>
      </c>
      <c r="J42" s="8">
        <v>0</v>
      </c>
    </row>
    <row r="43" spans="2:11" x14ac:dyDescent="0.35">
      <c r="C43" s="1" t="s">
        <v>95</v>
      </c>
      <c r="F43" s="1" t="s">
        <v>96</v>
      </c>
      <c r="G43" s="5">
        <v>0</v>
      </c>
      <c r="H43" s="5">
        <v>0</v>
      </c>
      <c r="I43" s="5">
        <v>-22500</v>
      </c>
      <c r="J43" s="8">
        <v>0</v>
      </c>
    </row>
    <row r="44" spans="2:11" x14ac:dyDescent="0.35">
      <c r="C44" s="1" t="s">
        <v>97</v>
      </c>
      <c r="F44" s="1" t="s">
        <v>98</v>
      </c>
      <c r="G44" s="5">
        <v>0</v>
      </c>
      <c r="H44" s="5">
        <v>-14000</v>
      </c>
      <c r="I44" s="5">
        <v>0</v>
      </c>
      <c r="J44" s="8"/>
    </row>
    <row r="45" spans="2:11" x14ac:dyDescent="0.35">
      <c r="C45" s="1" t="s">
        <v>99</v>
      </c>
      <c r="F45" s="1" t="s">
        <v>100</v>
      </c>
      <c r="G45" s="5">
        <v>0</v>
      </c>
      <c r="H45" s="5">
        <v>2500</v>
      </c>
      <c r="I45" s="5">
        <v>-10400</v>
      </c>
      <c r="J45" s="8"/>
    </row>
    <row r="46" spans="2:11" x14ac:dyDescent="0.35">
      <c r="C46" s="1" t="s">
        <v>101</v>
      </c>
      <c r="F46" s="1" t="s">
        <v>102</v>
      </c>
      <c r="G46" s="5">
        <v>0</v>
      </c>
      <c r="H46" s="5">
        <v>-100</v>
      </c>
      <c r="I46" s="5">
        <v>0</v>
      </c>
      <c r="J46" s="8"/>
    </row>
    <row r="47" spans="2:11" x14ac:dyDescent="0.35">
      <c r="C47" s="1" t="s">
        <v>103</v>
      </c>
      <c r="F47" s="1" t="s">
        <v>104</v>
      </c>
      <c r="G47" s="5">
        <v>0</v>
      </c>
      <c r="H47" s="5">
        <v>-65345</v>
      </c>
      <c r="I47" s="5">
        <v>0</v>
      </c>
      <c r="J47" s="8"/>
    </row>
    <row r="48" spans="2:11" x14ac:dyDescent="0.35">
      <c r="C48" s="1" t="s">
        <v>105</v>
      </c>
      <c r="G48" s="7">
        <f>SUM(G42:G47)</f>
        <v>0</v>
      </c>
      <c r="H48" s="7">
        <f>SUM(H42:H47)</f>
        <v>-85061</v>
      </c>
      <c r="I48" s="7">
        <f>SUM(I42:I47)</f>
        <v>-42900</v>
      </c>
      <c r="J48" s="8">
        <f>SUM(J41:J47)</f>
        <v>0</v>
      </c>
    </row>
    <row r="49" spans="1:11" x14ac:dyDescent="0.35">
      <c r="G49" s="5"/>
      <c r="H49" s="5"/>
      <c r="I49" s="5"/>
      <c r="J49" s="8"/>
    </row>
    <row r="50" spans="1:11" x14ac:dyDescent="0.35">
      <c r="B50" s="1" t="s">
        <v>21</v>
      </c>
      <c r="G50" s="5"/>
      <c r="H50" s="5"/>
      <c r="I50" s="5"/>
      <c r="J50" s="8"/>
    </row>
    <row r="51" spans="1:11" x14ac:dyDescent="0.35">
      <c r="C51" s="1" t="s">
        <v>24</v>
      </c>
      <c r="F51" s="1" t="s">
        <v>287</v>
      </c>
      <c r="G51" s="5">
        <v>-14942</v>
      </c>
      <c r="H51" s="5">
        <v>-42156</v>
      </c>
      <c r="I51" s="5">
        <v>-60000</v>
      </c>
      <c r="J51" s="8">
        <v>-60000</v>
      </c>
      <c r="K51" t="s">
        <v>288</v>
      </c>
    </row>
    <row r="52" spans="1:11" x14ac:dyDescent="0.35">
      <c r="C52" s="1" t="s">
        <v>106</v>
      </c>
      <c r="F52" s="1" t="s">
        <v>107</v>
      </c>
      <c r="G52" s="5">
        <v>-24000</v>
      </c>
      <c r="H52" s="5">
        <v>-96000</v>
      </c>
      <c r="I52" s="5">
        <v>-24000</v>
      </c>
      <c r="J52" s="53">
        <v>-32000</v>
      </c>
      <c r="K52" t="s">
        <v>421</v>
      </c>
    </row>
    <row r="53" spans="1:11" x14ac:dyDescent="0.35">
      <c r="C53" s="1" t="s">
        <v>108</v>
      </c>
      <c r="F53" s="1" t="s">
        <v>109</v>
      </c>
      <c r="G53" s="5">
        <v>-12235</v>
      </c>
      <c r="H53" s="5">
        <v>-43409</v>
      </c>
      <c r="I53" s="5">
        <v>-26400</v>
      </c>
      <c r="J53" s="8">
        <v>-26400</v>
      </c>
    </row>
    <row r="54" spans="1:11" x14ac:dyDescent="0.35">
      <c r="C54" s="1" t="s">
        <v>110</v>
      </c>
      <c r="F54" s="1" t="s">
        <v>111</v>
      </c>
      <c r="G54" s="5">
        <v>0</v>
      </c>
      <c r="H54" s="5">
        <v>-513</v>
      </c>
      <c r="I54" s="5">
        <v>-4800</v>
      </c>
      <c r="J54" s="8">
        <v>-4800</v>
      </c>
      <c r="K54" t="s">
        <v>332</v>
      </c>
    </row>
    <row r="55" spans="1:11" x14ac:dyDescent="0.35">
      <c r="C55" s="1" t="s">
        <v>112</v>
      </c>
      <c r="F55" s="1" t="s">
        <v>113</v>
      </c>
      <c r="G55" s="5">
        <v>0</v>
      </c>
      <c r="H55" s="5">
        <v>-246</v>
      </c>
      <c r="I55" s="5">
        <v>0</v>
      </c>
      <c r="J55" s="8">
        <v>0</v>
      </c>
    </row>
    <row r="56" spans="1:11" x14ac:dyDescent="0.35">
      <c r="C56" s="1" t="s">
        <v>28</v>
      </c>
      <c r="G56" s="7">
        <f>SUM(G51:G55)</f>
        <v>-51177</v>
      </c>
      <c r="H56" s="7">
        <f>SUM(H51:H55)</f>
        <v>-182324</v>
      </c>
      <c r="I56" s="7">
        <f>SUM(I51:I55)</f>
        <v>-115200</v>
      </c>
      <c r="J56" s="8">
        <f>SUM(J51:J55)</f>
        <v>-123200</v>
      </c>
    </row>
    <row r="57" spans="1:11" x14ac:dyDescent="0.35">
      <c r="G57" s="5"/>
      <c r="H57" s="5"/>
      <c r="I57" s="5"/>
      <c r="J57" s="8"/>
    </row>
    <row r="58" spans="1:11" x14ac:dyDescent="0.35">
      <c r="B58" s="1" t="s">
        <v>29</v>
      </c>
      <c r="G58" s="5">
        <f>SUM(G39+G48+G56)</f>
        <v>-360413</v>
      </c>
      <c r="H58" s="5">
        <f>SUM(H39+H48+H56)</f>
        <v>-803022</v>
      </c>
      <c r="I58" s="5">
        <f>SUM(I39+I48+I56)</f>
        <v>-363100</v>
      </c>
      <c r="J58" s="8">
        <f>+J56+J48+J39</f>
        <v>-558700</v>
      </c>
    </row>
    <row r="59" spans="1:11" x14ac:dyDescent="0.35">
      <c r="G59" s="5"/>
      <c r="H59" s="5"/>
      <c r="I59" s="5"/>
      <c r="J59" s="8"/>
    </row>
    <row r="60" spans="1:11" x14ac:dyDescent="0.35">
      <c r="A60" s="1" t="s">
        <v>33</v>
      </c>
      <c r="G60" s="5">
        <f>SUM(G22+G58)</f>
        <v>2848598</v>
      </c>
      <c r="H60" s="5">
        <f>SUM(H22+H58)</f>
        <v>3760255</v>
      </c>
      <c r="I60" s="5">
        <f>SUM(I22+I58)</f>
        <v>4095900</v>
      </c>
      <c r="J60" s="8">
        <f>+J58+J22</f>
        <v>3829300</v>
      </c>
    </row>
    <row r="61" spans="1:11" x14ac:dyDescent="0.35">
      <c r="G61" s="5"/>
      <c r="H61" s="5"/>
      <c r="I61" s="5"/>
      <c r="J61" s="8"/>
    </row>
    <row r="62" spans="1:11" x14ac:dyDescent="0.35">
      <c r="B62" s="1" t="s">
        <v>114</v>
      </c>
      <c r="F62" s="1" t="s">
        <v>115</v>
      </c>
      <c r="G62" s="8"/>
      <c r="H62" s="8">
        <v>0</v>
      </c>
      <c r="I62" s="8">
        <v>0</v>
      </c>
      <c r="K62" t="s">
        <v>336</v>
      </c>
    </row>
    <row r="63" spans="1:11" x14ac:dyDescent="0.35">
      <c r="G63" s="9"/>
      <c r="H63" s="9"/>
      <c r="I63" s="9"/>
      <c r="J63" s="7"/>
    </row>
    <row r="64" spans="1:11" x14ac:dyDescent="0.35">
      <c r="A64" s="1" t="s">
        <v>34</v>
      </c>
      <c r="G64" s="5"/>
      <c r="H64" s="5"/>
      <c r="I64" s="5"/>
      <c r="J64" s="7">
        <f>SUM(J60:J63)</f>
        <v>3829300</v>
      </c>
    </row>
  </sheetData>
  <pageMargins left="0.70866141732283472" right="0.70866141732283472" top="0.74803149606299213" bottom="0.74803149606299213" header="0.31496062992125984" footer="0.31496062992125984"/>
  <pageSetup paperSize="9" scale="77" orientation="portrait" r:id="rId1"/>
  <headerFooter>
    <oddFooter>&amp;C_x000D_&amp;1#&amp;"Noto IKEA Latin"&amp;8&amp;K5A5A5A 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96A9F-2966-4917-BFA9-AA3E8293737D}">
  <dimension ref="A1:K67"/>
  <sheetViews>
    <sheetView zoomScaleNormal="100" workbookViewId="0">
      <selection activeCell="J14" sqref="J14"/>
    </sheetView>
  </sheetViews>
  <sheetFormatPr defaultRowHeight="14.5" x14ac:dyDescent="0.35"/>
  <cols>
    <col min="1" max="2" width="3" customWidth="1"/>
    <col min="3" max="3" width="7" customWidth="1"/>
    <col min="4" max="4" width="10.453125" hidden="1" customWidth="1"/>
    <col min="5" max="5" width="0" hidden="1" customWidth="1"/>
    <col min="6" max="6" width="45.54296875" bestFit="1" customWidth="1"/>
    <col min="7" max="7" width="15.81640625" bestFit="1" customWidth="1"/>
    <col min="8" max="8" width="18" bestFit="1" customWidth="1"/>
    <col min="9" max="9" width="17" bestFit="1" customWidth="1"/>
    <col min="10" max="10" width="10.26953125" bestFit="1" customWidth="1"/>
  </cols>
  <sheetData>
    <row r="1" spans="1:11" x14ac:dyDescent="0.35">
      <c r="A1" s="1" t="s">
        <v>0</v>
      </c>
      <c r="C1" s="1"/>
      <c r="D1" s="1" t="s">
        <v>1</v>
      </c>
      <c r="G1" s="5"/>
      <c r="H1" s="5"/>
      <c r="I1" s="5"/>
    </row>
    <row r="2" spans="1:11" x14ac:dyDescent="0.35">
      <c r="A2" s="1" t="s">
        <v>2</v>
      </c>
      <c r="C2" s="1"/>
      <c r="D2" s="2">
        <v>45104</v>
      </c>
      <c r="G2" s="5"/>
      <c r="H2" s="5"/>
      <c r="I2" s="5"/>
    </row>
    <row r="3" spans="1:11" x14ac:dyDescent="0.35">
      <c r="A3" s="1" t="s">
        <v>342</v>
      </c>
      <c r="C3" s="1"/>
      <c r="D3" s="1" t="s">
        <v>3</v>
      </c>
      <c r="G3" s="5"/>
      <c r="H3" s="5"/>
      <c r="I3" s="5"/>
    </row>
    <row r="4" spans="1:11" x14ac:dyDescent="0.35">
      <c r="A4" s="1" t="s">
        <v>116</v>
      </c>
      <c r="G4" s="5"/>
      <c r="H4" s="5"/>
      <c r="I4" s="5"/>
      <c r="J4" t="s">
        <v>258</v>
      </c>
    </row>
    <row r="5" spans="1:11" ht="15" thickBot="1" x14ac:dyDescent="0.4">
      <c r="A5" s="1" t="s">
        <v>341</v>
      </c>
      <c r="G5" s="10" t="s">
        <v>348</v>
      </c>
      <c r="H5" s="10" t="s">
        <v>347</v>
      </c>
      <c r="I5" s="10" t="s">
        <v>346</v>
      </c>
      <c r="J5" s="4" t="s">
        <v>345</v>
      </c>
    </row>
    <row r="6" spans="1:11" x14ac:dyDescent="0.35">
      <c r="A6" s="1" t="s">
        <v>8</v>
      </c>
      <c r="G6" s="5"/>
      <c r="H6" s="5"/>
      <c r="I6" s="5"/>
    </row>
    <row r="7" spans="1:11" x14ac:dyDescent="0.35">
      <c r="C7" s="1" t="s">
        <v>117</v>
      </c>
      <c r="F7" s="1" t="s">
        <v>118</v>
      </c>
      <c r="G7" s="57">
        <v>375819</v>
      </c>
      <c r="H7" s="5">
        <v>156366</v>
      </c>
      <c r="I7" s="5">
        <v>215000</v>
      </c>
      <c r="J7" s="56">
        <v>200000</v>
      </c>
    </row>
    <row r="8" spans="1:11" x14ac:dyDescent="0.35">
      <c r="C8" s="1" t="s">
        <v>119</v>
      </c>
      <c r="F8" s="1" t="s">
        <v>120</v>
      </c>
      <c r="G8" s="5">
        <v>0</v>
      </c>
      <c r="H8" s="5">
        <v>0</v>
      </c>
      <c r="I8" s="5">
        <v>0</v>
      </c>
      <c r="J8" s="27"/>
    </row>
    <row r="9" spans="1:11" x14ac:dyDescent="0.35">
      <c r="C9" s="1" t="s">
        <v>351</v>
      </c>
      <c r="F9" s="1" t="s">
        <v>352</v>
      </c>
      <c r="G9" s="5">
        <v>59000</v>
      </c>
      <c r="H9" s="5">
        <v>0</v>
      </c>
      <c r="I9" s="5"/>
      <c r="J9" s="27">
        <v>40000</v>
      </c>
    </row>
    <row r="10" spans="1:11" x14ac:dyDescent="0.35">
      <c r="C10" s="1" t="s">
        <v>37</v>
      </c>
      <c r="F10" s="1" t="s">
        <v>38</v>
      </c>
      <c r="G10" s="5">
        <v>90000</v>
      </c>
      <c r="H10" s="5">
        <v>0</v>
      </c>
      <c r="I10" s="5">
        <v>0</v>
      </c>
      <c r="J10" s="56">
        <v>100000</v>
      </c>
      <c r="K10" t="s">
        <v>424</v>
      </c>
    </row>
    <row r="11" spans="1:11" x14ac:dyDescent="0.35">
      <c r="C11" s="1" t="s">
        <v>39</v>
      </c>
      <c r="F11" s="1" t="s">
        <v>40</v>
      </c>
      <c r="G11" s="5">
        <v>0</v>
      </c>
      <c r="H11" s="5">
        <v>0</v>
      </c>
      <c r="I11" s="5">
        <v>0</v>
      </c>
      <c r="J11" s="27"/>
    </row>
    <row r="12" spans="1:11" x14ac:dyDescent="0.35">
      <c r="C12" s="1" t="s">
        <v>53</v>
      </c>
      <c r="F12" s="1" t="s">
        <v>54</v>
      </c>
      <c r="G12" s="5">
        <v>2000</v>
      </c>
      <c r="H12" s="5">
        <v>0</v>
      </c>
      <c r="I12" s="5">
        <v>0</v>
      </c>
      <c r="J12" s="56">
        <v>0</v>
      </c>
      <c r="K12" t="s">
        <v>424</v>
      </c>
    </row>
    <row r="13" spans="1:11" x14ac:dyDescent="0.35">
      <c r="C13" s="1" t="s">
        <v>121</v>
      </c>
      <c r="F13" s="1" t="s">
        <v>122</v>
      </c>
      <c r="G13" s="5">
        <v>33210</v>
      </c>
      <c r="H13" s="5">
        <v>74876</v>
      </c>
      <c r="I13" s="5">
        <v>90000</v>
      </c>
      <c r="J13" s="56">
        <v>80000</v>
      </c>
      <c r="K13" t="s">
        <v>424</v>
      </c>
    </row>
    <row r="14" spans="1:11" x14ac:dyDescent="0.35">
      <c r="C14" s="1" t="s">
        <v>60</v>
      </c>
      <c r="F14" s="1" t="s">
        <v>61</v>
      </c>
      <c r="G14" s="5">
        <v>25900</v>
      </c>
      <c r="H14" s="5">
        <v>43100</v>
      </c>
      <c r="I14" s="5">
        <v>46000</v>
      </c>
      <c r="J14" s="27">
        <v>46000</v>
      </c>
    </row>
    <row r="15" spans="1:11" x14ac:dyDescent="0.35">
      <c r="B15" s="1" t="s">
        <v>12</v>
      </c>
      <c r="G15" s="7">
        <f>SUM(G7:G14)</f>
        <v>585929</v>
      </c>
      <c r="H15" s="7">
        <f>SUM(H7:H14)</f>
        <v>274342</v>
      </c>
      <c r="I15" s="7">
        <f>SUM(I10:I14)</f>
        <v>136000</v>
      </c>
      <c r="J15" s="27">
        <f>SUM(J7:J14)</f>
        <v>466000</v>
      </c>
    </row>
    <row r="16" spans="1:11" x14ac:dyDescent="0.35">
      <c r="G16" s="5"/>
      <c r="H16" s="5"/>
      <c r="I16" s="5"/>
      <c r="J16" s="24"/>
    </row>
    <row r="17" spans="1:11" x14ac:dyDescent="0.35">
      <c r="A17" s="1" t="s">
        <v>13</v>
      </c>
      <c r="G17" s="5"/>
      <c r="H17" s="5"/>
      <c r="I17" s="5"/>
      <c r="J17" s="24"/>
    </row>
    <row r="18" spans="1:11" x14ac:dyDescent="0.35">
      <c r="C18" s="1" t="s">
        <v>123</v>
      </c>
      <c r="F18" s="1" t="s">
        <v>124</v>
      </c>
      <c r="G18" s="5">
        <v>0</v>
      </c>
      <c r="H18" s="5">
        <v>0</v>
      </c>
      <c r="I18" s="5">
        <v>-1000</v>
      </c>
      <c r="J18" s="27">
        <v>0</v>
      </c>
    </row>
    <row r="19" spans="1:11" x14ac:dyDescent="0.35">
      <c r="C19" s="1" t="s">
        <v>125</v>
      </c>
      <c r="F19" s="1" t="s">
        <v>126</v>
      </c>
      <c r="G19" s="5">
        <v>-62505</v>
      </c>
      <c r="H19" s="5">
        <v>-68907</v>
      </c>
      <c r="I19" s="5">
        <v>-80000</v>
      </c>
      <c r="J19" s="27">
        <v>-70000</v>
      </c>
    </row>
    <row r="20" spans="1:11" x14ac:dyDescent="0.35">
      <c r="C20" s="1" t="s">
        <v>127</v>
      </c>
      <c r="F20" s="1" t="s">
        <v>128</v>
      </c>
      <c r="G20" s="5">
        <v>-23724</v>
      </c>
      <c r="H20" s="5">
        <v>-18839</v>
      </c>
      <c r="I20" s="5">
        <v>-15000</v>
      </c>
      <c r="J20" s="27">
        <v>-25000</v>
      </c>
    </row>
    <row r="21" spans="1:11" x14ac:dyDescent="0.35">
      <c r="C21" s="1" t="s">
        <v>15</v>
      </c>
      <c r="F21" s="1" t="s">
        <v>16</v>
      </c>
      <c r="G21" s="5">
        <v>-128132</v>
      </c>
      <c r="H21" s="5">
        <v>-62716</v>
      </c>
      <c r="I21" s="5">
        <v>-180000</v>
      </c>
      <c r="J21" s="27">
        <v>-150000</v>
      </c>
    </row>
    <row r="22" spans="1:11" x14ac:dyDescent="0.35">
      <c r="C22" s="1" t="s">
        <v>129</v>
      </c>
      <c r="F22" s="1" t="s">
        <v>130</v>
      </c>
      <c r="G22" s="5">
        <v>-20750</v>
      </c>
      <c r="H22" s="5">
        <v>-146319</v>
      </c>
      <c r="I22" s="5">
        <v>-170000</v>
      </c>
      <c r="J22" s="56">
        <v>-120000</v>
      </c>
      <c r="K22" t="s">
        <v>424</v>
      </c>
    </row>
    <row r="23" spans="1:11" x14ac:dyDescent="0.35">
      <c r="C23" s="1" t="s">
        <v>131</v>
      </c>
      <c r="F23" s="1" t="s">
        <v>132</v>
      </c>
      <c r="G23" s="5">
        <v>0</v>
      </c>
      <c r="H23" s="5">
        <v>-12050</v>
      </c>
      <c r="I23" s="5">
        <v>-7500</v>
      </c>
      <c r="J23" s="27">
        <v>0</v>
      </c>
    </row>
    <row r="24" spans="1:11" x14ac:dyDescent="0.35">
      <c r="C24" s="1" t="s">
        <v>133</v>
      </c>
      <c r="F24" s="1" t="s">
        <v>134</v>
      </c>
      <c r="G24" s="5">
        <v>-51459</v>
      </c>
      <c r="H24" s="5">
        <v>-107845</v>
      </c>
      <c r="I24" s="5">
        <v>-50000</v>
      </c>
      <c r="J24" s="27">
        <v>-50000</v>
      </c>
    </row>
    <row r="25" spans="1:11" x14ac:dyDescent="0.35">
      <c r="C25" s="1" t="s">
        <v>135</v>
      </c>
      <c r="F25" s="1" t="s">
        <v>136</v>
      </c>
      <c r="G25" s="5">
        <v>-68604</v>
      </c>
      <c r="H25" s="5">
        <v>-3000</v>
      </c>
      <c r="I25" s="5">
        <v>-50000</v>
      </c>
      <c r="J25" s="27">
        <v>-70000</v>
      </c>
    </row>
    <row r="26" spans="1:11" x14ac:dyDescent="0.35">
      <c r="C26" s="1" t="s">
        <v>137</v>
      </c>
      <c r="F26" s="1" t="s">
        <v>138</v>
      </c>
      <c r="G26" s="5">
        <v>0</v>
      </c>
      <c r="H26" s="5">
        <v>-41897</v>
      </c>
      <c r="I26" s="5">
        <v>-5000</v>
      </c>
      <c r="J26" s="27">
        <v>0</v>
      </c>
    </row>
    <row r="27" spans="1:11" x14ac:dyDescent="0.35">
      <c r="C27" s="1" t="s">
        <v>139</v>
      </c>
      <c r="F27" s="1" t="s">
        <v>140</v>
      </c>
      <c r="G27" s="5">
        <v>-120770</v>
      </c>
      <c r="H27" s="5">
        <v>-153785</v>
      </c>
      <c r="I27" s="5">
        <v>-170000</v>
      </c>
      <c r="J27" s="27">
        <v>-150000</v>
      </c>
    </row>
    <row r="28" spans="1:11" x14ac:dyDescent="0.35">
      <c r="C28" s="1" t="s">
        <v>141</v>
      </c>
      <c r="F28" s="1" t="s">
        <v>142</v>
      </c>
      <c r="G28" s="5">
        <v>-57106</v>
      </c>
      <c r="H28" s="5">
        <v>-1000</v>
      </c>
      <c r="I28" s="5">
        <v>0</v>
      </c>
      <c r="J28" s="56">
        <v>0</v>
      </c>
    </row>
    <row r="29" spans="1:11" x14ac:dyDescent="0.35">
      <c r="C29" s="1" t="s">
        <v>143</v>
      </c>
      <c r="F29" s="1" t="s">
        <v>144</v>
      </c>
      <c r="G29" s="5">
        <v>0</v>
      </c>
      <c r="H29" s="5">
        <v>0</v>
      </c>
      <c r="I29" s="5">
        <v>0</v>
      </c>
      <c r="J29" s="27">
        <v>0</v>
      </c>
    </row>
    <row r="30" spans="1:11" x14ac:dyDescent="0.35">
      <c r="C30" s="1" t="s">
        <v>145</v>
      </c>
      <c r="F30" s="1" t="s">
        <v>146</v>
      </c>
      <c r="G30" s="5">
        <v>-2500</v>
      </c>
      <c r="H30" s="5">
        <v>-10000</v>
      </c>
      <c r="I30" s="5">
        <v>-10000</v>
      </c>
      <c r="J30" s="27">
        <v>-10000</v>
      </c>
    </row>
    <row r="31" spans="1:11" x14ac:dyDescent="0.35">
      <c r="C31" s="1" t="s">
        <v>17</v>
      </c>
      <c r="F31" s="1" t="s">
        <v>18</v>
      </c>
      <c r="G31" s="5">
        <v>-11817</v>
      </c>
      <c r="H31" s="5">
        <v>-21318</v>
      </c>
      <c r="I31" s="5">
        <v>-20000</v>
      </c>
      <c r="J31" s="27">
        <v>-12000</v>
      </c>
    </row>
    <row r="32" spans="1:11" x14ac:dyDescent="0.35">
      <c r="C32" s="1" t="s">
        <v>147</v>
      </c>
      <c r="F32" s="1" t="s">
        <v>148</v>
      </c>
      <c r="G32" s="5">
        <v>0</v>
      </c>
      <c r="H32" s="5">
        <v>-2100</v>
      </c>
      <c r="I32" s="5">
        <v>0</v>
      </c>
      <c r="J32" s="27">
        <v>0</v>
      </c>
    </row>
    <row r="33" spans="2:11" x14ac:dyDescent="0.35">
      <c r="C33" s="1" t="s">
        <v>261</v>
      </c>
      <c r="G33" s="7">
        <f>SUM(G18:G32)</f>
        <v>-547367</v>
      </c>
      <c r="H33" s="7">
        <f>SUM(H18:H32)</f>
        <v>-649776</v>
      </c>
      <c r="I33" s="7">
        <f>SUM(I18:I32)</f>
        <v>-758500</v>
      </c>
      <c r="J33" s="27">
        <f>SUM(J18:J32)</f>
        <v>-657000</v>
      </c>
    </row>
    <row r="34" spans="2:11" x14ac:dyDescent="0.35">
      <c r="G34" s="5"/>
      <c r="H34" s="5"/>
      <c r="I34" s="5"/>
      <c r="J34" s="24"/>
    </row>
    <row r="35" spans="2:11" x14ac:dyDescent="0.35">
      <c r="B35" s="1" t="s">
        <v>92</v>
      </c>
      <c r="G35" s="5"/>
      <c r="H35" s="5"/>
      <c r="I35" s="5"/>
      <c r="J35" s="24"/>
    </row>
    <row r="36" spans="2:11" x14ac:dyDescent="0.35">
      <c r="C36" s="1" t="s">
        <v>93</v>
      </c>
      <c r="F36" s="1" t="s">
        <v>94</v>
      </c>
      <c r="G36" s="5">
        <v>-163</v>
      </c>
      <c r="H36" s="5">
        <v>-327</v>
      </c>
      <c r="I36" s="5">
        <v>0</v>
      </c>
      <c r="J36" s="24">
        <v>-200</v>
      </c>
    </row>
    <row r="37" spans="2:11" x14ac:dyDescent="0.35">
      <c r="C37" s="1" t="s">
        <v>149</v>
      </c>
      <c r="F37" s="1" t="s">
        <v>150</v>
      </c>
      <c r="G37" s="5">
        <v>-299</v>
      </c>
      <c r="H37" s="5">
        <v>0</v>
      </c>
      <c r="I37" s="5">
        <v>0</v>
      </c>
      <c r="J37" s="24">
        <v>-300</v>
      </c>
    </row>
    <row r="38" spans="2:11" x14ac:dyDescent="0.35">
      <c r="C38" s="1" t="s">
        <v>353</v>
      </c>
      <c r="F38" s="1" t="s">
        <v>354</v>
      </c>
      <c r="G38" s="5">
        <v>-200</v>
      </c>
      <c r="H38" s="5">
        <v>0</v>
      </c>
      <c r="I38" s="5">
        <v>0</v>
      </c>
      <c r="J38" s="24">
        <v>0</v>
      </c>
    </row>
    <row r="39" spans="2:11" x14ac:dyDescent="0.35">
      <c r="C39" s="1" t="s">
        <v>151</v>
      </c>
      <c r="F39" s="1" t="s">
        <v>152</v>
      </c>
      <c r="G39" s="5">
        <v>-4465</v>
      </c>
      <c r="H39" s="5">
        <v>-13850</v>
      </c>
      <c r="I39" s="5">
        <v>-15000</v>
      </c>
      <c r="J39" s="27">
        <v>0</v>
      </c>
    </row>
    <row r="40" spans="2:11" x14ac:dyDescent="0.35">
      <c r="C40" s="1" t="s">
        <v>153</v>
      </c>
      <c r="F40" s="1" t="s">
        <v>154</v>
      </c>
      <c r="G40" s="5">
        <v>-1595</v>
      </c>
      <c r="H40" s="5">
        <v>-8831</v>
      </c>
      <c r="I40" s="5">
        <v>-6000</v>
      </c>
      <c r="J40" s="27">
        <v>0</v>
      </c>
    </row>
    <row r="41" spans="2:11" x14ac:dyDescent="0.35">
      <c r="C41" s="1" t="s">
        <v>155</v>
      </c>
      <c r="F41" s="1" t="s">
        <v>156</v>
      </c>
      <c r="G41" s="5">
        <v>0</v>
      </c>
      <c r="H41" s="5">
        <v>-306</v>
      </c>
      <c r="I41" s="5">
        <v>0</v>
      </c>
      <c r="J41" s="27">
        <v>0</v>
      </c>
    </row>
    <row r="42" spans="2:11" x14ac:dyDescent="0.35">
      <c r="C42" s="1" t="s">
        <v>99</v>
      </c>
      <c r="F42" s="1" t="s">
        <v>100</v>
      </c>
      <c r="G42" s="5">
        <v>-8250</v>
      </c>
      <c r="H42" s="5">
        <v>-8791</v>
      </c>
      <c r="I42" s="5">
        <v>-10000</v>
      </c>
      <c r="J42" s="27">
        <v>-3000</v>
      </c>
    </row>
    <row r="43" spans="2:11" x14ac:dyDescent="0.35">
      <c r="C43" s="1" t="s">
        <v>241</v>
      </c>
      <c r="F43" s="1" t="s">
        <v>355</v>
      </c>
      <c r="G43" s="5">
        <v>-68224</v>
      </c>
      <c r="H43" s="5">
        <v>0</v>
      </c>
      <c r="I43" s="5">
        <v>0</v>
      </c>
      <c r="J43" s="56">
        <v>0</v>
      </c>
      <c r="K43" t="s">
        <v>424</v>
      </c>
    </row>
    <row r="44" spans="2:11" x14ac:dyDescent="0.35">
      <c r="C44" s="1" t="s">
        <v>105</v>
      </c>
      <c r="G44" s="7">
        <f>SUM(G36:G43)</f>
        <v>-83196</v>
      </c>
      <c r="H44" s="7">
        <f>SUM(H36:H43)</f>
        <v>-32105</v>
      </c>
      <c r="I44" s="7">
        <f>SUM(I36:I43)</f>
        <v>-31000</v>
      </c>
      <c r="J44" s="51">
        <f>SUM(J36:J43)</f>
        <v>-3500</v>
      </c>
    </row>
    <row r="45" spans="2:11" x14ac:dyDescent="0.35">
      <c r="G45" s="5"/>
      <c r="H45" s="5"/>
      <c r="I45" s="5"/>
      <c r="J45" s="24"/>
    </row>
    <row r="46" spans="2:11" x14ac:dyDescent="0.35">
      <c r="B46" s="1" t="s">
        <v>21</v>
      </c>
      <c r="G46" s="5"/>
      <c r="H46" s="5"/>
      <c r="I46" s="5"/>
      <c r="J46" s="24"/>
    </row>
    <row r="47" spans="2:11" x14ac:dyDescent="0.35">
      <c r="C47" s="1" t="s">
        <v>157</v>
      </c>
      <c r="F47" s="1" t="s">
        <v>158</v>
      </c>
      <c r="G47" s="5">
        <v>-1375578</v>
      </c>
      <c r="H47" s="5">
        <v>-1583045</v>
      </c>
      <c r="I47" s="5">
        <v>-1621000</v>
      </c>
      <c r="J47" s="27">
        <v>-1614000</v>
      </c>
    </row>
    <row r="48" spans="2:11" x14ac:dyDescent="0.35">
      <c r="C48" s="1" t="s">
        <v>159</v>
      </c>
      <c r="F48" s="1" t="s">
        <v>160</v>
      </c>
      <c r="G48" s="5">
        <v>-15000</v>
      </c>
      <c r="H48" s="5">
        <v>-36500</v>
      </c>
      <c r="I48" s="5">
        <v>-36000</v>
      </c>
      <c r="J48" s="27">
        <v>0</v>
      </c>
    </row>
    <row r="49" spans="2:10" x14ac:dyDescent="0.35">
      <c r="C49" s="1" t="s">
        <v>24</v>
      </c>
      <c r="F49" s="1" t="s">
        <v>25</v>
      </c>
      <c r="G49" s="5">
        <v>0</v>
      </c>
      <c r="H49" s="5">
        <v>-17700</v>
      </c>
      <c r="I49" s="5">
        <v>-20000</v>
      </c>
      <c r="J49" s="27">
        <v>0</v>
      </c>
    </row>
    <row r="50" spans="2:10" x14ac:dyDescent="0.35">
      <c r="C50" s="1" t="s">
        <v>356</v>
      </c>
      <c r="F50" s="1" t="s">
        <v>357</v>
      </c>
      <c r="G50" s="5">
        <v>-78546</v>
      </c>
      <c r="H50" s="5">
        <v>0</v>
      </c>
      <c r="I50" s="5">
        <v>0</v>
      </c>
      <c r="J50" s="27">
        <v>0</v>
      </c>
    </row>
    <row r="51" spans="2:10" x14ac:dyDescent="0.35">
      <c r="C51" s="1" t="s">
        <v>26</v>
      </c>
      <c r="F51" s="1" t="s">
        <v>27</v>
      </c>
      <c r="G51" s="5">
        <v>-172500</v>
      </c>
      <c r="H51" s="5">
        <v>-416000</v>
      </c>
      <c r="I51" s="5">
        <v>-414000</v>
      </c>
      <c r="J51" s="27">
        <v>-414000</v>
      </c>
    </row>
    <row r="52" spans="2:10" x14ac:dyDescent="0.35">
      <c r="C52" s="1" t="s">
        <v>106</v>
      </c>
      <c r="F52" s="1" t="s">
        <v>107</v>
      </c>
      <c r="G52" s="5">
        <v>-208660</v>
      </c>
      <c r="H52" s="5">
        <v>0</v>
      </c>
      <c r="I52" s="5">
        <v>0</v>
      </c>
      <c r="J52" s="27">
        <v>0</v>
      </c>
    </row>
    <row r="53" spans="2:10" x14ac:dyDescent="0.35">
      <c r="C53" s="1" t="s">
        <v>358</v>
      </c>
      <c r="F53" s="1" t="s">
        <v>107</v>
      </c>
      <c r="G53" s="5">
        <v>-680</v>
      </c>
      <c r="H53" s="5">
        <v>0</v>
      </c>
      <c r="I53" s="5">
        <v>0</v>
      </c>
      <c r="J53" s="27">
        <v>0</v>
      </c>
    </row>
    <row r="54" spans="2:10" x14ac:dyDescent="0.35">
      <c r="C54" s="1" t="s">
        <v>161</v>
      </c>
      <c r="F54" s="1" t="s">
        <v>162</v>
      </c>
      <c r="G54" s="5">
        <v>-4693</v>
      </c>
      <c r="H54" s="5">
        <v>-3453</v>
      </c>
      <c r="I54" s="5">
        <v>-5000</v>
      </c>
      <c r="J54" s="27">
        <v>-6000</v>
      </c>
    </row>
    <row r="55" spans="2:10" x14ac:dyDescent="0.35">
      <c r="C55" s="1" t="s">
        <v>163</v>
      </c>
      <c r="F55" s="1" t="s">
        <v>289</v>
      </c>
      <c r="G55" s="5">
        <v>-21685</v>
      </c>
      <c r="H55" s="5">
        <v>-55011</v>
      </c>
      <c r="I55" s="5">
        <v>-60000</v>
      </c>
      <c r="J55" s="27">
        <v>-50000</v>
      </c>
    </row>
    <row r="56" spans="2:10" x14ac:dyDescent="0.35">
      <c r="C56" s="1" t="s">
        <v>108</v>
      </c>
      <c r="F56" s="1" t="s">
        <v>327</v>
      </c>
      <c r="G56" s="5">
        <v>-154308</v>
      </c>
      <c r="H56" s="5">
        <v>-558889</v>
      </c>
      <c r="I56" s="5">
        <v>-651000</v>
      </c>
      <c r="J56" s="27">
        <v>-626000</v>
      </c>
    </row>
    <row r="57" spans="2:10" x14ac:dyDescent="0.35">
      <c r="C57" s="1" t="s">
        <v>112</v>
      </c>
      <c r="F57" s="1" t="s">
        <v>113</v>
      </c>
      <c r="G57" s="5">
        <v>-1500</v>
      </c>
      <c r="H57" s="5">
        <v>-5500</v>
      </c>
      <c r="I57" s="5">
        <v>0</v>
      </c>
      <c r="J57" s="27">
        <v>-20000</v>
      </c>
    </row>
    <row r="58" spans="2:10" x14ac:dyDescent="0.35">
      <c r="C58" s="1" t="s">
        <v>165</v>
      </c>
      <c r="F58" s="1" t="s">
        <v>166</v>
      </c>
      <c r="G58" s="5">
        <v>-13641</v>
      </c>
      <c r="H58" s="5">
        <v>-38763</v>
      </c>
      <c r="I58" s="5">
        <v>-40000</v>
      </c>
      <c r="J58" s="27">
        <v>-30000</v>
      </c>
    </row>
    <row r="59" spans="2:10" x14ac:dyDescent="0.35">
      <c r="C59" s="1" t="s">
        <v>167</v>
      </c>
      <c r="F59" s="1" t="s">
        <v>168</v>
      </c>
      <c r="G59" s="5">
        <v>-574</v>
      </c>
      <c r="H59" s="5">
        <v>0</v>
      </c>
      <c r="I59" s="5">
        <v>0</v>
      </c>
      <c r="J59" s="24">
        <v>0</v>
      </c>
    </row>
    <row r="60" spans="2:10" x14ac:dyDescent="0.35">
      <c r="C60" s="1" t="s">
        <v>169</v>
      </c>
      <c r="F60" s="1" t="s">
        <v>170</v>
      </c>
      <c r="G60" s="5">
        <v>0</v>
      </c>
      <c r="H60" s="5">
        <v>-317</v>
      </c>
      <c r="I60" s="5">
        <v>0</v>
      </c>
      <c r="J60" s="24">
        <v>0</v>
      </c>
    </row>
    <row r="61" spans="2:10" x14ac:dyDescent="0.35">
      <c r="C61" s="1" t="s">
        <v>28</v>
      </c>
      <c r="G61" s="7">
        <f>SUM(G47:G60)</f>
        <v>-2047365</v>
      </c>
      <c r="H61" s="7">
        <f>SUM(H47:H60)</f>
        <v>-2715178</v>
      </c>
      <c r="I61" s="7">
        <f>SUM(I47:I60)</f>
        <v>-2847000</v>
      </c>
      <c r="J61" s="27">
        <f>SUM(J47:J60)</f>
        <v>-2760000</v>
      </c>
    </row>
    <row r="62" spans="2:10" x14ac:dyDescent="0.35">
      <c r="G62" s="5"/>
      <c r="H62" s="5"/>
      <c r="I62" s="5"/>
      <c r="J62" s="24"/>
    </row>
    <row r="63" spans="2:10" x14ac:dyDescent="0.35">
      <c r="B63" s="1" t="s">
        <v>29</v>
      </c>
      <c r="G63" s="5">
        <f>SUM(G33+G44+G61)</f>
        <v>-2677928</v>
      </c>
      <c r="H63" s="5">
        <f>SUM(H33+H44+H61)</f>
        <v>-3397059</v>
      </c>
      <c r="I63" s="5">
        <f>SUM(I33+I44+I61)</f>
        <v>-3636500</v>
      </c>
      <c r="J63" s="29">
        <f>+J61+J44+J33</f>
        <v>-3420500</v>
      </c>
    </row>
    <row r="64" spans="2:10" x14ac:dyDescent="0.35">
      <c r="G64" s="5"/>
      <c r="H64" s="5"/>
      <c r="I64" s="5"/>
      <c r="J64" s="24"/>
    </row>
    <row r="65" spans="1:10" x14ac:dyDescent="0.35">
      <c r="B65" s="1" t="s">
        <v>172</v>
      </c>
      <c r="F65" s="1" t="s">
        <v>173</v>
      </c>
      <c r="G65" s="5">
        <v>-10400</v>
      </c>
      <c r="H65" s="5">
        <v>-10400</v>
      </c>
      <c r="I65" s="5">
        <v>-10400</v>
      </c>
      <c r="J65" s="53">
        <v>0</v>
      </c>
    </row>
    <row r="66" spans="1:10" x14ac:dyDescent="0.35">
      <c r="G66" s="9"/>
      <c r="H66" s="9"/>
      <c r="I66" s="9"/>
    </row>
    <row r="67" spans="1:10" x14ac:dyDescent="0.35">
      <c r="A67" s="1" t="s">
        <v>31</v>
      </c>
      <c r="G67" s="7">
        <f>SUM(G15+G63+G65)</f>
        <v>-2102399</v>
      </c>
      <c r="H67" s="7">
        <f>SUM(H15+H63+H65)</f>
        <v>-3133117</v>
      </c>
      <c r="I67" s="7">
        <f>SUM(I15+I63+I65)</f>
        <v>-3510900</v>
      </c>
      <c r="J67" s="19">
        <f>+J65+J63+J15</f>
        <v>-2954500</v>
      </c>
    </row>
  </sheetData>
  <pageMargins left="0.7" right="0.7" top="0.75" bottom="0.75" header="0.3" footer="0.3"/>
  <pageSetup paperSize="9" scale="83" orientation="portrait" r:id="rId1"/>
  <headerFooter>
    <oddFooter>&amp;C_x000D_&amp;1#&amp;"Noto IKEA Latin"&amp;8&amp;K5A5A5A 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5AF5E-D522-4E3D-81C8-EAE719E61772}">
  <dimension ref="A1:K38"/>
  <sheetViews>
    <sheetView workbookViewId="0">
      <selection activeCell="J20" sqref="J20"/>
    </sheetView>
  </sheetViews>
  <sheetFormatPr defaultRowHeight="14.5" x14ac:dyDescent="0.35"/>
  <cols>
    <col min="1" max="1" width="4.54296875" customWidth="1"/>
    <col min="2" max="2" width="0" hidden="1" customWidth="1"/>
    <col min="4" max="4" width="10.453125" hidden="1" customWidth="1"/>
    <col min="5" max="5" width="0" hidden="1" customWidth="1"/>
    <col min="6" max="6" width="35.453125" bestFit="1" customWidth="1"/>
    <col min="7" max="7" width="16" bestFit="1" customWidth="1"/>
    <col min="8" max="8" width="18.1796875" bestFit="1" customWidth="1"/>
    <col min="9" max="9" width="17" bestFit="1" customWidth="1"/>
    <col min="10" max="10" width="10.26953125" bestFit="1" customWidth="1"/>
  </cols>
  <sheetData>
    <row r="1" spans="1:10" x14ac:dyDescent="0.35">
      <c r="A1" s="1" t="s">
        <v>0</v>
      </c>
      <c r="C1" s="1"/>
      <c r="D1" s="1" t="s">
        <v>1</v>
      </c>
      <c r="G1" s="5"/>
      <c r="H1" s="5"/>
      <c r="I1" s="5"/>
    </row>
    <row r="2" spans="1:10" x14ac:dyDescent="0.35">
      <c r="A2" s="1" t="s">
        <v>2</v>
      </c>
      <c r="C2" s="1"/>
      <c r="D2" s="2">
        <v>45104</v>
      </c>
      <c r="G2" s="5"/>
      <c r="H2" s="5"/>
      <c r="I2" s="5"/>
    </row>
    <row r="3" spans="1:10" x14ac:dyDescent="0.35">
      <c r="A3" s="1" t="s">
        <v>342</v>
      </c>
      <c r="C3" s="1"/>
      <c r="D3" s="1" t="s">
        <v>3</v>
      </c>
      <c r="G3" s="5"/>
      <c r="H3" s="5"/>
      <c r="I3" s="5"/>
    </row>
    <row r="4" spans="1:10" x14ac:dyDescent="0.35">
      <c r="A4" s="1" t="s">
        <v>174</v>
      </c>
      <c r="G4" s="5"/>
      <c r="H4" s="5"/>
      <c r="I4" s="5"/>
    </row>
    <row r="5" spans="1:10" x14ac:dyDescent="0.35">
      <c r="A5" s="1" t="s">
        <v>341</v>
      </c>
      <c r="G5" s="5"/>
      <c r="H5" s="5"/>
      <c r="I5" s="5"/>
    </row>
    <row r="6" spans="1:10" x14ac:dyDescent="0.35">
      <c r="G6" s="5"/>
      <c r="H6" s="5"/>
      <c r="I6" s="5"/>
      <c r="J6" t="s">
        <v>258</v>
      </c>
    </row>
    <row r="7" spans="1:10" ht="15" thickBot="1" x14ac:dyDescent="0.4">
      <c r="G7" s="10" t="s">
        <v>348</v>
      </c>
      <c r="H7" s="10" t="s">
        <v>347</v>
      </c>
      <c r="I7" s="10" t="s">
        <v>346</v>
      </c>
      <c r="J7" s="4" t="s">
        <v>345</v>
      </c>
    </row>
    <row r="8" spans="1:10" x14ac:dyDescent="0.35">
      <c r="A8" s="1" t="s">
        <v>8</v>
      </c>
      <c r="G8" s="5"/>
      <c r="H8" s="5"/>
      <c r="I8" s="5"/>
    </row>
    <row r="9" spans="1:10" x14ac:dyDescent="0.35">
      <c r="C9" s="1" t="s">
        <v>121</v>
      </c>
      <c r="F9" s="1" t="s">
        <v>122</v>
      </c>
      <c r="G9" s="5">
        <v>2399</v>
      </c>
      <c r="H9" s="5">
        <v>2524</v>
      </c>
      <c r="I9" s="5">
        <v>0</v>
      </c>
      <c r="J9" s="24"/>
    </row>
    <row r="10" spans="1:10" x14ac:dyDescent="0.35">
      <c r="C10" s="1" t="s">
        <v>60</v>
      </c>
      <c r="F10" s="1" t="s">
        <v>61</v>
      </c>
      <c r="G10" s="9">
        <v>107550</v>
      </c>
      <c r="H10" s="9">
        <v>55900</v>
      </c>
      <c r="I10" s="9">
        <v>60000</v>
      </c>
      <c r="J10" s="53">
        <v>30000</v>
      </c>
    </row>
    <row r="11" spans="1:10" x14ac:dyDescent="0.35">
      <c r="C11" s="1" t="s">
        <v>11</v>
      </c>
      <c r="G11" s="7">
        <f>SUM(G9:G10)</f>
        <v>109949</v>
      </c>
      <c r="H11" s="7">
        <f>SUM(H9:H10)</f>
        <v>58424</v>
      </c>
      <c r="I11" s="7">
        <f>SUM(I9:I10)</f>
        <v>60000</v>
      </c>
      <c r="J11" s="8">
        <f>SUM(J10)</f>
        <v>30000</v>
      </c>
    </row>
    <row r="12" spans="1:10" x14ac:dyDescent="0.35">
      <c r="G12" s="5"/>
      <c r="H12" s="5"/>
      <c r="I12" s="5"/>
      <c r="J12" s="24"/>
    </row>
    <row r="13" spans="1:10" x14ac:dyDescent="0.35">
      <c r="A13" s="1" t="s">
        <v>13</v>
      </c>
      <c r="G13" s="5"/>
      <c r="H13" s="5"/>
      <c r="I13" s="5"/>
      <c r="J13" s="24"/>
    </row>
    <row r="14" spans="1:10" x14ac:dyDescent="0.35">
      <c r="C14" s="1" t="s">
        <v>125</v>
      </c>
      <c r="F14" s="1" t="s">
        <v>126</v>
      </c>
      <c r="G14" s="5">
        <v>-10535</v>
      </c>
      <c r="H14" s="5">
        <v>-12486</v>
      </c>
      <c r="I14" s="5">
        <v>-25000</v>
      </c>
      <c r="J14" s="27">
        <v>-20000</v>
      </c>
    </row>
    <row r="15" spans="1:10" x14ac:dyDescent="0.35">
      <c r="C15" s="1" t="s">
        <v>127</v>
      </c>
      <c r="F15" s="1" t="s">
        <v>128</v>
      </c>
      <c r="G15" s="5">
        <v>-11606</v>
      </c>
      <c r="H15" s="5">
        <v>-18602</v>
      </c>
      <c r="I15" s="5">
        <v>-15000</v>
      </c>
      <c r="J15" s="27">
        <v>-20000</v>
      </c>
    </row>
    <row r="16" spans="1:10" x14ac:dyDescent="0.35">
      <c r="C16" s="1" t="s">
        <v>15</v>
      </c>
      <c r="F16" s="1" t="s">
        <v>16</v>
      </c>
      <c r="G16" s="5">
        <v>-2592</v>
      </c>
      <c r="H16" s="5">
        <v>-47808</v>
      </c>
      <c r="I16" s="5">
        <v>-30000</v>
      </c>
      <c r="J16" s="27">
        <v>-30000</v>
      </c>
    </row>
    <row r="17" spans="2:11" x14ac:dyDescent="0.35">
      <c r="C17" s="1" t="s">
        <v>129</v>
      </c>
      <c r="F17" s="1" t="s">
        <v>130</v>
      </c>
      <c r="G17" s="5">
        <v>-22763</v>
      </c>
      <c r="H17" s="5">
        <v>-28608</v>
      </c>
      <c r="I17" s="5">
        <v>-30000</v>
      </c>
      <c r="J17" s="27">
        <v>-30000</v>
      </c>
    </row>
    <row r="18" spans="2:11" x14ac:dyDescent="0.35">
      <c r="C18" s="1" t="s">
        <v>131</v>
      </c>
      <c r="F18" s="1" t="s">
        <v>132</v>
      </c>
      <c r="G18" s="5">
        <v>0</v>
      </c>
      <c r="H18" s="5">
        <v>-4800</v>
      </c>
      <c r="I18" s="5">
        <v>-5000</v>
      </c>
      <c r="J18" s="27">
        <v>-5000</v>
      </c>
    </row>
    <row r="19" spans="2:11" x14ac:dyDescent="0.35">
      <c r="C19" s="1" t="s">
        <v>135</v>
      </c>
      <c r="F19" s="1" t="s">
        <v>136</v>
      </c>
      <c r="G19" s="5">
        <v>-2700</v>
      </c>
      <c r="H19" s="5">
        <v>-17320</v>
      </c>
      <c r="I19" s="5">
        <v>-15000</v>
      </c>
      <c r="J19" s="56">
        <v>-9000</v>
      </c>
    </row>
    <row r="20" spans="2:11" x14ac:dyDescent="0.35">
      <c r="C20" s="1" t="s">
        <v>137</v>
      </c>
      <c r="F20" s="1" t="s">
        <v>138</v>
      </c>
      <c r="G20" s="5">
        <v>0</v>
      </c>
      <c r="H20" s="5">
        <v>-7500</v>
      </c>
      <c r="I20" s="5">
        <v>-8000</v>
      </c>
      <c r="J20" s="27">
        <v>-8000</v>
      </c>
    </row>
    <row r="21" spans="2:11" x14ac:dyDescent="0.35">
      <c r="C21" s="1" t="s">
        <v>139</v>
      </c>
      <c r="F21" s="1" t="s">
        <v>140</v>
      </c>
      <c r="G21" s="5">
        <v>-6600</v>
      </c>
      <c r="H21" s="5">
        <v>-11659</v>
      </c>
      <c r="I21" s="5">
        <v>-12000</v>
      </c>
      <c r="J21" s="27">
        <v>-10000</v>
      </c>
    </row>
    <row r="22" spans="2:11" x14ac:dyDescent="0.35">
      <c r="C22" s="1" t="s">
        <v>85</v>
      </c>
      <c r="F22" s="1" t="s">
        <v>86</v>
      </c>
      <c r="G22" s="5">
        <v>0</v>
      </c>
      <c r="H22" s="5">
        <v>-2549</v>
      </c>
      <c r="I22" s="5">
        <v>0</v>
      </c>
      <c r="J22" s="27">
        <v>0</v>
      </c>
    </row>
    <row r="23" spans="2:11" x14ac:dyDescent="0.35">
      <c r="C23" s="1" t="s">
        <v>17</v>
      </c>
      <c r="F23" s="1" t="s">
        <v>18</v>
      </c>
      <c r="G23" s="5">
        <v>-1632</v>
      </c>
      <c r="H23" s="5">
        <v>-1645</v>
      </c>
      <c r="I23" s="5">
        <v>-2000</v>
      </c>
      <c r="J23" s="27">
        <v>-5000</v>
      </c>
    </row>
    <row r="24" spans="2:11" x14ac:dyDescent="0.35">
      <c r="C24" s="1" t="s">
        <v>359</v>
      </c>
      <c r="F24" s="1" t="s">
        <v>360</v>
      </c>
      <c r="G24" s="5">
        <v>-9000</v>
      </c>
      <c r="H24" s="5">
        <v>0</v>
      </c>
      <c r="I24" s="5">
        <v>0</v>
      </c>
      <c r="J24" s="56">
        <v>-1500</v>
      </c>
    </row>
    <row r="25" spans="2:11" x14ac:dyDescent="0.35">
      <c r="C25" s="1" t="s">
        <v>145</v>
      </c>
      <c r="F25" s="1" t="s">
        <v>361</v>
      </c>
      <c r="G25" s="5">
        <v>-500</v>
      </c>
      <c r="H25" s="5">
        <v>0</v>
      </c>
      <c r="I25" s="5">
        <v>0</v>
      </c>
      <c r="J25" s="27">
        <v>0</v>
      </c>
    </row>
    <row r="26" spans="2:11" x14ac:dyDescent="0.35">
      <c r="C26" s="1" t="s">
        <v>19</v>
      </c>
      <c r="G26" s="7">
        <f>SUM(G14:G25)</f>
        <v>-67928</v>
      </c>
      <c r="H26" s="7">
        <f>SUM(H14:H25)</f>
        <v>-152977</v>
      </c>
      <c r="I26" s="7">
        <f>SUM(I14:I25)</f>
        <v>-142000</v>
      </c>
      <c r="J26" s="27">
        <f>SUM(J14:J25)</f>
        <v>-138500</v>
      </c>
    </row>
    <row r="27" spans="2:11" x14ac:dyDescent="0.35">
      <c r="G27" s="5"/>
      <c r="H27" s="5"/>
      <c r="I27" s="5"/>
      <c r="J27" s="24"/>
    </row>
    <row r="28" spans="2:11" x14ac:dyDescent="0.35">
      <c r="B28" s="1" t="s">
        <v>21</v>
      </c>
      <c r="G28" s="5"/>
      <c r="H28" s="5"/>
      <c r="I28" s="5"/>
      <c r="J28" s="24"/>
    </row>
    <row r="29" spans="2:11" x14ac:dyDescent="0.35">
      <c r="C29" s="1" t="s">
        <v>159</v>
      </c>
      <c r="F29" s="1" t="s">
        <v>160</v>
      </c>
      <c r="G29" s="5">
        <v>0</v>
      </c>
      <c r="H29" s="5">
        <v>0</v>
      </c>
      <c r="I29" s="5">
        <v>0</v>
      </c>
      <c r="J29" s="24"/>
    </row>
    <row r="30" spans="2:11" x14ac:dyDescent="0.35">
      <c r="C30" s="1" t="s">
        <v>26</v>
      </c>
      <c r="F30" s="1" t="s">
        <v>27</v>
      </c>
      <c r="G30" s="5">
        <v>0</v>
      </c>
      <c r="H30" s="5">
        <v>-30643</v>
      </c>
      <c r="I30" s="5">
        <v>-84000</v>
      </c>
      <c r="J30" s="27">
        <v>-120000</v>
      </c>
      <c r="K30" t="s">
        <v>338</v>
      </c>
    </row>
    <row r="31" spans="2:11" x14ac:dyDescent="0.35">
      <c r="C31" s="1" t="s">
        <v>161</v>
      </c>
      <c r="F31" s="1" t="s">
        <v>162</v>
      </c>
      <c r="G31" s="5">
        <v>-1297</v>
      </c>
      <c r="H31" s="5">
        <v>-1032</v>
      </c>
      <c r="I31" s="5">
        <v>-2000</v>
      </c>
      <c r="J31" s="27">
        <v>-40000</v>
      </c>
    </row>
    <row r="32" spans="2:11" x14ac:dyDescent="0.35">
      <c r="C32" s="1" t="s">
        <v>163</v>
      </c>
      <c r="F32" s="1" t="s">
        <v>164</v>
      </c>
      <c r="G32" s="5">
        <v>0</v>
      </c>
      <c r="H32" s="5">
        <v>-363</v>
      </c>
      <c r="I32" s="5">
        <v>-400</v>
      </c>
      <c r="J32" s="27">
        <v>0</v>
      </c>
    </row>
    <row r="33" spans="1:10" x14ac:dyDescent="0.35">
      <c r="C33" s="1" t="s">
        <v>108</v>
      </c>
      <c r="F33" s="1" t="s">
        <v>327</v>
      </c>
      <c r="G33" s="5">
        <v>0</v>
      </c>
      <c r="H33" s="5">
        <v>-10099</v>
      </c>
      <c r="I33" s="5">
        <v>-26400</v>
      </c>
      <c r="J33" s="27">
        <v>0</v>
      </c>
    </row>
    <row r="34" spans="1:10" x14ac:dyDescent="0.35">
      <c r="C34" s="1" t="s">
        <v>28</v>
      </c>
      <c r="G34" s="7">
        <f>SUM(G29:G33)</f>
        <v>-1297</v>
      </c>
      <c r="H34" s="7">
        <f>SUM(H29:H33)</f>
        <v>-42137</v>
      </c>
      <c r="I34" s="7">
        <f>SUM(I29:I33)</f>
        <v>-112800</v>
      </c>
      <c r="J34" s="27">
        <f>SUM(J30:J33)</f>
        <v>-160000</v>
      </c>
    </row>
    <row r="35" spans="1:10" x14ac:dyDescent="0.35">
      <c r="G35" s="5"/>
      <c r="H35" s="5"/>
      <c r="I35" s="5"/>
      <c r="J35" s="24"/>
    </row>
    <row r="36" spans="1:10" x14ac:dyDescent="0.35">
      <c r="B36" s="1" t="s">
        <v>29</v>
      </c>
      <c r="C36" s="1" t="s">
        <v>29</v>
      </c>
      <c r="G36" s="5">
        <f>SUM(G26+G34)</f>
        <v>-69225</v>
      </c>
      <c r="H36" s="5">
        <f>SUM(H26+H34)</f>
        <v>-195114</v>
      </c>
      <c r="I36" s="5">
        <f>SUM(I26+I34)</f>
        <v>-254800</v>
      </c>
      <c r="J36" s="27">
        <f>+J34+J26</f>
        <v>-298500</v>
      </c>
    </row>
    <row r="37" spans="1:10" x14ac:dyDescent="0.35">
      <c r="G37" s="5"/>
      <c r="H37" s="5"/>
      <c r="I37" s="5"/>
      <c r="J37" s="24"/>
    </row>
    <row r="38" spans="1:10" x14ac:dyDescent="0.35">
      <c r="A38" s="1" t="s">
        <v>30</v>
      </c>
      <c r="G38" s="5">
        <f>SUM(G11+G36)</f>
        <v>40724</v>
      </c>
      <c r="H38" s="5">
        <f>SUM(H11+H36)</f>
        <v>-136690</v>
      </c>
      <c r="I38" s="5">
        <f>SUM(I11+I36)</f>
        <v>-194800</v>
      </c>
      <c r="J38" s="29">
        <f>+J36+J11</f>
        <v>-268500</v>
      </c>
    </row>
  </sheetData>
  <pageMargins left="0.7" right="0.7" top="0.75" bottom="0.75" header="0.3" footer="0.3"/>
  <pageSetup paperSize="9" orientation="portrait" r:id="rId1"/>
  <headerFooter>
    <oddFooter>&amp;C_x000D_&amp;1#&amp;"Noto IKEA Latin"&amp;8&amp;K5A5A5A Internal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CC8C4-F791-4C42-AD16-0D4B394C006D}">
  <dimension ref="A1:K58"/>
  <sheetViews>
    <sheetView zoomScaleNormal="100" workbookViewId="0">
      <selection activeCell="F9" sqref="F9"/>
    </sheetView>
  </sheetViews>
  <sheetFormatPr defaultRowHeight="14.5" x14ac:dyDescent="0.35"/>
  <cols>
    <col min="1" max="1" width="1.54296875" customWidth="1"/>
    <col min="2" max="2" width="0.54296875" customWidth="1"/>
    <col min="3" max="3" width="6.453125" customWidth="1"/>
    <col min="4" max="4" width="10.453125" hidden="1" customWidth="1"/>
    <col min="5" max="5" width="0" hidden="1" customWidth="1"/>
    <col min="6" max="6" width="50.54296875" customWidth="1"/>
    <col min="7" max="7" width="10.54296875" bestFit="1" customWidth="1"/>
    <col min="8" max="8" width="12.54296875" bestFit="1" customWidth="1"/>
    <col min="9" max="9" width="11.54296875" bestFit="1" customWidth="1"/>
    <col min="10" max="10" width="9.7265625" bestFit="1" customWidth="1"/>
  </cols>
  <sheetData>
    <row r="1" spans="1:10" x14ac:dyDescent="0.35">
      <c r="A1" s="1" t="s">
        <v>0</v>
      </c>
      <c r="C1" s="1"/>
      <c r="D1" s="1" t="s">
        <v>1</v>
      </c>
      <c r="G1" s="5"/>
      <c r="H1" s="5"/>
      <c r="I1" s="5"/>
    </row>
    <row r="2" spans="1:10" x14ac:dyDescent="0.35">
      <c r="A2" s="1" t="s">
        <v>2</v>
      </c>
      <c r="C2" s="1"/>
      <c r="D2" s="2">
        <v>45104</v>
      </c>
      <c r="G2" s="5"/>
      <c r="H2" s="5"/>
      <c r="I2" s="5"/>
    </row>
    <row r="3" spans="1:10" x14ac:dyDescent="0.35">
      <c r="A3" s="1" t="s">
        <v>342</v>
      </c>
      <c r="C3" s="1"/>
      <c r="D3" s="1" t="s">
        <v>3</v>
      </c>
      <c r="G3" s="5"/>
      <c r="H3" s="5"/>
      <c r="I3" s="5"/>
    </row>
    <row r="4" spans="1:10" x14ac:dyDescent="0.35">
      <c r="A4" s="1" t="s">
        <v>175</v>
      </c>
      <c r="G4" s="5"/>
      <c r="H4" s="5"/>
      <c r="I4" s="5"/>
      <c r="J4" t="s">
        <v>258</v>
      </c>
    </row>
    <row r="5" spans="1:10" ht="15" thickBot="1" x14ac:dyDescent="0.4">
      <c r="A5" s="1" t="s">
        <v>341</v>
      </c>
      <c r="G5" s="10" t="s">
        <v>348</v>
      </c>
      <c r="H5" s="10" t="s">
        <v>347</v>
      </c>
      <c r="I5" s="10" t="s">
        <v>346</v>
      </c>
      <c r="J5" s="4" t="s">
        <v>362</v>
      </c>
    </row>
    <row r="6" spans="1:10" x14ac:dyDescent="0.35">
      <c r="A6" s="1" t="s">
        <v>8</v>
      </c>
      <c r="G6" s="5"/>
      <c r="H6" s="5"/>
      <c r="I6" s="5"/>
    </row>
    <row r="7" spans="1:10" x14ac:dyDescent="0.35">
      <c r="C7" s="1" t="s">
        <v>117</v>
      </c>
      <c r="F7" s="1" t="s">
        <v>118</v>
      </c>
      <c r="G7" s="5">
        <v>0</v>
      </c>
      <c r="H7" s="5">
        <v>12755</v>
      </c>
      <c r="I7" s="5">
        <v>0</v>
      </c>
      <c r="J7" s="27">
        <v>15000</v>
      </c>
    </row>
    <row r="8" spans="1:10" x14ac:dyDescent="0.35">
      <c r="C8" s="1" t="s">
        <v>37</v>
      </c>
      <c r="F8" s="1" t="s">
        <v>38</v>
      </c>
      <c r="G8" s="5">
        <v>0</v>
      </c>
      <c r="H8" s="5">
        <v>0</v>
      </c>
      <c r="I8" s="5">
        <v>0</v>
      </c>
      <c r="J8" s="27">
        <v>0</v>
      </c>
    </row>
    <row r="9" spans="1:10" x14ac:dyDescent="0.35">
      <c r="C9" s="1" t="s">
        <v>121</v>
      </c>
      <c r="F9" s="1" t="s">
        <v>122</v>
      </c>
      <c r="G9" s="5">
        <v>338</v>
      </c>
      <c r="H9" s="5">
        <v>1780</v>
      </c>
      <c r="I9" s="5">
        <v>2000</v>
      </c>
      <c r="J9" s="27">
        <v>1000</v>
      </c>
    </row>
    <row r="10" spans="1:10" x14ac:dyDescent="0.35">
      <c r="C10" s="1" t="s">
        <v>60</v>
      </c>
      <c r="F10" s="1" t="s">
        <v>61</v>
      </c>
      <c r="G10" s="5">
        <v>0</v>
      </c>
      <c r="H10" s="5">
        <v>45600</v>
      </c>
      <c r="I10" s="5">
        <v>20000</v>
      </c>
      <c r="J10" s="27">
        <v>33000</v>
      </c>
    </row>
    <row r="11" spans="1:10" x14ac:dyDescent="0.35">
      <c r="C11" s="1" t="s">
        <v>262</v>
      </c>
      <c r="G11" s="7">
        <f>SUM(G7:G10)</f>
        <v>338</v>
      </c>
      <c r="H11" s="7">
        <f t="shared" ref="H11:I11" si="0">SUM(H7:H10)</f>
        <v>60135</v>
      </c>
      <c r="I11" s="7">
        <f t="shared" si="0"/>
        <v>22000</v>
      </c>
      <c r="J11" s="27">
        <f>SUM(J7:J10)</f>
        <v>49000</v>
      </c>
    </row>
    <row r="12" spans="1:10" x14ac:dyDescent="0.35">
      <c r="G12" s="5"/>
      <c r="H12" s="5"/>
      <c r="I12" s="5"/>
      <c r="J12" s="27"/>
    </row>
    <row r="13" spans="1:10" x14ac:dyDescent="0.35">
      <c r="A13" s="1" t="s">
        <v>13</v>
      </c>
      <c r="G13" s="5"/>
      <c r="H13" s="5"/>
      <c r="I13" s="5"/>
      <c r="J13" s="27"/>
    </row>
    <row r="14" spans="1:10" x14ac:dyDescent="0.35">
      <c r="C14" s="1" t="s">
        <v>123</v>
      </c>
      <c r="F14" s="1" t="s">
        <v>124</v>
      </c>
      <c r="G14" s="5">
        <v>0</v>
      </c>
      <c r="H14" s="5">
        <v>0</v>
      </c>
      <c r="I14" s="5">
        <v>-5000</v>
      </c>
      <c r="J14" s="27">
        <v>-6000</v>
      </c>
    </row>
    <row r="15" spans="1:10" x14ac:dyDescent="0.35">
      <c r="C15" s="1" t="s">
        <v>125</v>
      </c>
      <c r="F15" s="1" t="s">
        <v>126</v>
      </c>
      <c r="G15" s="5">
        <v>-12760</v>
      </c>
      <c r="H15" s="5">
        <v>-22855</v>
      </c>
      <c r="I15" s="5">
        <v>-22500</v>
      </c>
      <c r="J15" s="27">
        <v>-20000</v>
      </c>
    </row>
    <row r="16" spans="1:10" x14ac:dyDescent="0.35">
      <c r="C16" s="1" t="s">
        <v>127</v>
      </c>
      <c r="F16" s="1" t="s">
        <v>128</v>
      </c>
      <c r="G16" s="5">
        <v>0</v>
      </c>
      <c r="H16" s="5">
        <v>0</v>
      </c>
      <c r="I16" s="5">
        <v>0</v>
      </c>
      <c r="J16" s="27">
        <v>0</v>
      </c>
    </row>
    <row r="17" spans="3:10" x14ac:dyDescent="0.35">
      <c r="C17" s="1" t="s">
        <v>15</v>
      </c>
      <c r="F17" s="1" t="s">
        <v>16</v>
      </c>
      <c r="G17" s="5">
        <v>-63547</v>
      </c>
      <c r="H17" s="5">
        <v>-7206</v>
      </c>
      <c r="I17" s="5">
        <v>-45000</v>
      </c>
      <c r="J17" s="27">
        <v>-100000</v>
      </c>
    </row>
    <row r="18" spans="3:10" x14ac:dyDescent="0.35">
      <c r="C18" s="1" t="s">
        <v>129</v>
      </c>
      <c r="F18" s="1" t="s">
        <v>130</v>
      </c>
      <c r="G18" s="5">
        <v>-12327</v>
      </c>
      <c r="H18" s="5">
        <v>-18664</v>
      </c>
      <c r="I18" s="5">
        <v>-20000</v>
      </c>
      <c r="J18" s="27">
        <v>-20000</v>
      </c>
    </row>
    <row r="19" spans="3:10" x14ac:dyDescent="0.35">
      <c r="C19" s="1" t="s">
        <v>131</v>
      </c>
      <c r="F19" s="1" t="s">
        <v>132</v>
      </c>
      <c r="G19" s="5">
        <v>0</v>
      </c>
      <c r="H19" s="5">
        <v>-4151</v>
      </c>
      <c r="I19" s="5">
        <v>-4500</v>
      </c>
      <c r="J19" s="27">
        <v>-5000</v>
      </c>
    </row>
    <row r="20" spans="3:10" x14ac:dyDescent="0.35">
      <c r="C20" s="1" t="s">
        <v>133</v>
      </c>
      <c r="F20" s="1" t="s">
        <v>134</v>
      </c>
      <c r="G20" s="5">
        <v>0</v>
      </c>
      <c r="H20" s="5">
        <v>0</v>
      </c>
      <c r="I20" s="5">
        <v>0</v>
      </c>
      <c r="J20" s="27">
        <v>0</v>
      </c>
    </row>
    <row r="21" spans="3:10" x14ac:dyDescent="0.35">
      <c r="C21" s="1" t="s">
        <v>135</v>
      </c>
      <c r="F21" s="1" t="s">
        <v>136</v>
      </c>
      <c r="G21" s="5">
        <v>-5000</v>
      </c>
      <c r="H21" s="5">
        <v>-7740</v>
      </c>
      <c r="I21" s="5">
        <v>-7500</v>
      </c>
      <c r="J21" s="27">
        <v>-7000</v>
      </c>
    </row>
    <row r="22" spans="3:10" x14ac:dyDescent="0.35">
      <c r="C22" s="1" t="s">
        <v>137</v>
      </c>
      <c r="F22" s="1" t="s">
        <v>138</v>
      </c>
      <c r="G22" s="5">
        <v>-6000</v>
      </c>
      <c r="H22" s="5">
        <v>-5700</v>
      </c>
      <c r="I22" s="5">
        <v>-6000</v>
      </c>
      <c r="J22" s="27">
        <v>0</v>
      </c>
    </row>
    <row r="23" spans="3:10" x14ac:dyDescent="0.35">
      <c r="C23" s="1" t="s">
        <v>139</v>
      </c>
      <c r="F23" s="1" t="s">
        <v>140</v>
      </c>
      <c r="G23" s="5">
        <v>0</v>
      </c>
      <c r="H23" s="5">
        <v>0</v>
      </c>
      <c r="I23" s="5">
        <v>0</v>
      </c>
      <c r="J23" s="27">
        <v>-15000</v>
      </c>
    </row>
    <row r="24" spans="3:10" x14ac:dyDescent="0.35">
      <c r="C24" s="1" t="s">
        <v>141</v>
      </c>
      <c r="F24" s="1" t="s">
        <v>363</v>
      </c>
      <c r="G24" s="5">
        <v>-11250</v>
      </c>
      <c r="H24" s="5">
        <v>0</v>
      </c>
      <c r="I24" s="5">
        <v>0</v>
      </c>
      <c r="J24" s="27">
        <v>0</v>
      </c>
    </row>
    <row r="25" spans="3:10" x14ac:dyDescent="0.35">
      <c r="C25" s="1" t="s">
        <v>85</v>
      </c>
      <c r="F25" s="1" t="s">
        <v>86</v>
      </c>
      <c r="G25" s="5">
        <v>0</v>
      </c>
      <c r="H25" s="5">
        <v>0</v>
      </c>
      <c r="I25" s="5">
        <v>0</v>
      </c>
      <c r="J25" s="27">
        <v>0</v>
      </c>
    </row>
    <row r="26" spans="3:10" x14ac:dyDescent="0.35">
      <c r="C26" s="1" t="s">
        <v>364</v>
      </c>
      <c r="F26" s="1" t="s">
        <v>365</v>
      </c>
      <c r="G26" s="5">
        <v>-1400</v>
      </c>
      <c r="H26" s="5">
        <v>0</v>
      </c>
      <c r="I26" s="5">
        <v>0</v>
      </c>
      <c r="J26" s="27">
        <v>0</v>
      </c>
    </row>
    <row r="27" spans="3:10" x14ac:dyDescent="0.35">
      <c r="C27" s="1" t="s">
        <v>143</v>
      </c>
      <c r="F27" s="1" t="s">
        <v>144</v>
      </c>
      <c r="G27" s="5">
        <v>0</v>
      </c>
      <c r="H27" s="5">
        <v>0</v>
      </c>
      <c r="I27" s="5">
        <v>0</v>
      </c>
      <c r="J27" s="27">
        <v>0</v>
      </c>
    </row>
    <row r="28" spans="3:10" x14ac:dyDescent="0.35">
      <c r="C28" s="1" t="s">
        <v>145</v>
      </c>
      <c r="F28" s="1" t="s">
        <v>146</v>
      </c>
      <c r="G28" s="5">
        <v>-6500</v>
      </c>
      <c r="H28" s="5">
        <v>-3500</v>
      </c>
      <c r="I28" s="5">
        <v>-4000</v>
      </c>
      <c r="J28" s="27">
        <v>-2500</v>
      </c>
    </row>
    <row r="29" spans="3:10" x14ac:dyDescent="0.35">
      <c r="C29" s="1" t="s">
        <v>17</v>
      </c>
      <c r="F29" s="1" t="s">
        <v>18</v>
      </c>
      <c r="G29" s="5">
        <v>-562</v>
      </c>
      <c r="H29" s="5">
        <v>-12163</v>
      </c>
      <c r="I29" s="5">
        <v>-15000</v>
      </c>
      <c r="J29" s="27">
        <v>-10000</v>
      </c>
    </row>
    <row r="30" spans="3:10" x14ac:dyDescent="0.35">
      <c r="C30" s="1" t="s">
        <v>147</v>
      </c>
      <c r="F30" s="1" t="s">
        <v>148</v>
      </c>
      <c r="G30" s="5">
        <v>0</v>
      </c>
      <c r="H30" s="5">
        <v>-900</v>
      </c>
      <c r="I30" s="5">
        <v>0</v>
      </c>
      <c r="J30" s="27">
        <v>0</v>
      </c>
    </row>
    <row r="31" spans="3:10" x14ac:dyDescent="0.35">
      <c r="C31" s="1" t="s">
        <v>19</v>
      </c>
      <c r="G31" s="7">
        <v>-83178.399999999994</v>
      </c>
      <c r="H31" s="7">
        <v>-211357.26</v>
      </c>
      <c r="I31" s="7">
        <v>-145900</v>
      </c>
      <c r="J31" s="27">
        <f>SUM(J14:J30)</f>
        <v>-185500</v>
      </c>
    </row>
    <row r="32" spans="3:10" x14ac:dyDescent="0.35">
      <c r="G32" s="5"/>
      <c r="H32" s="5"/>
      <c r="I32" s="5"/>
      <c r="J32" s="27"/>
    </row>
    <row r="33" spans="2:11" x14ac:dyDescent="0.35">
      <c r="B33" s="1" t="s">
        <v>92</v>
      </c>
      <c r="G33" s="5"/>
      <c r="H33" s="5"/>
      <c r="I33" s="5"/>
      <c r="J33" s="27"/>
    </row>
    <row r="34" spans="2:11" x14ac:dyDescent="0.35">
      <c r="C34" s="1" t="s">
        <v>93</v>
      </c>
      <c r="F34" s="1" t="s">
        <v>94</v>
      </c>
      <c r="G34" s="5">
        <v>-20</v>
      </c>
      <c r="H34" s="5">
        <v>0</v>
      </c>
      <c r="I34" s="5">
        <v>-1000</v>
      </c>
      <c r="J34" s="27">
        <v>-1000</v>
      </c>
    </row>
    <row r="35" spans="2:11" x14ac:dyDescent="0.35">
      <c r="C35" s="1" t="s">
        <v>176</v>
      </c>
      <c r="F35" s="1" t="s">
        <v>177</v>
      </c>
      <c r="G35" s="5">
        <v>0</v>
      </c>
      <c r="H35" s="5">
        <v>0</v>
      </c>
      <c r="I35" s="5">
        <v>-500</v>
      </c>
      <c r="J35" s="27">
        <v>0</v>
      </c>
    </row>
    <row r="36" spans="2:11" x14ac:dyDescent="0.35">
      <c r="C36" s="1" t="s">
        <v>241</v>
      </c>
      <c r="F36" s="1" t="s">
        <v>366</v>
      </c>
      <c r="G36" s="5">
        <v>-6500</v>
      </c>
      <c r="H36" s="5">
        <v>-3500</v>
      </c>
      <c r="I36" s="5">
        <v>0</v>
      </c>
      <c r="J36" s="27">
        <v>-6500</v>
      </c>
    </row>
    <row r="37" spans="2:11" x14ac:dyDescent="0.35">
      <c r="C37" s="1" t="s">
        <v>105</v>
      </c>
      <c r="G37" s="7">
        <f>SUM(G34:G36)</f>
        <v>-6520</v>
      </c>
      <c r="H37" s="7">
        <f>SUM(H34:H36)</f>
        <v>-3500</v>
      </c>
      <c r="I37" s="7">
        <f>SUM(I34:I36)</f>
        <v>-1500</v>
      </c>
      <c r="J37" s="27">
        <f>SUM(J34:J36)</f>
        <v>-7500</v>
      </c>
    </row>
    <row r="38" spans="2:11" x14ac:dyDescent="0.35">
      <c r="G38" s="5"/>
      <c r="H38" s="5"/>
      <c r="I38" s="5"/>
      <c r="J38" s="27"/>
    </row>
    <row r="39" spans="2:11" x14ac:dyDescent="0.35">
      <c r="B39" s="1" t="s">
        <v>21</v>
      </c>
      <c r="G39" s="5"/>
      <c r="H39" s="5"/>
      <c r="I39" s="5"/>
      <c r="J39" s="27"/>
    </row>
    <row r="40" spans="2:11" x14ac:dyDescent="0.35">
      <c r="C40" s="1" t="s">
        <v>157</v>
      </c>
      <c r="F40" s="1" t="s">
        <v>158</v>
      </c>
      <c r="G40" s="5">
        <v>-13000</v>
      </c>
      <c r="H40" s="5">
        <v>-82300</v>
      </c>
      <c r="I40" s="5">
        <v>-80000</v>
      </c>
      <c r="J40" s="27">
        <v>0</v>
      </c>
    </row>
    <row r="41" spans="2:11" x14ac:dyDescent="0.35">
      <c r="C41" s="1" t="s">
        <v>159</v>
      </c>
      <c r="F41" s="1" t="s">
        <v>160</v>
      </c>
      <c r="G41" s="5">
        <v>0</v>
      </c>
      <c r="H41" s="5">
        <v>-4200</v>
      </c>
      <c r="I41" s="5">
        <v>-5000</v>
      </c>
      <c r="J41" s="27">
        <v>-50000</v>
      </c>
    </row>
    <row r="42" spans="2:11" x14ac:dyDescent="0.35">
      <c r="C42" s="1" t="s">
        <v>24</v>
      </c>
      <c r="F42" s="1" t="s">
        <v>25</v>
      </c>
      <c r="G42" s="5">
        <v>0</v>
      </c>
      <c r="H42" s="5">
        <v>-700</v>
      </c>
      <c r="I42" s="5">
        <v>0</v>
      </c>
      <c r="J42" s="27">
        <v>0</v>
      </c>
    </row>
    <row r="43" spans="2:11" x14ac:dyDescent="0.35">
      <c r="C43" s="1" t="s">
        <v>26</v>
      </c>
      <c r="F43" s="1" t="s">
        <v>27</v>
      </c>
      <c r="G43" s="5">
        <v>-3200</v>
      </c>
      <c r="H43" s="5">
        <v>-107900</v>
      </c>
      <c r="I43" s="5">
        <v>-70000</v>
      </c>
      <c r="J43" s="27">
        <v>-120000</v>
      </c>
      <c r="K43" t="s">
        <v>418</v>
      </c>
    </row>
    <row r="44" spans="2:11" x14ac:dyDescent="0.35">
      <c r="C44" s="1" t="s">
        <v>106</v>
      </c>
      <c r="F44" s="1" t="s">
        <v>367</v>
      </c>
      <c r="G44" s="5">
        <v>-20800</v>
      </c>
      <c r="H44" s="5">
        <v>0</v>
      </c>
      <c r="I44" s="5">
        <v>0</v>
      </c>
      <c r="J44" s="27">
        <v>0</v>
      </c>
    </row>
    <row r="45" spans="2:11" x14ac:dyDescent="0.35">
      <c r="C45" s="1" t="s">
        <v>161</v>
      </c>
      <c r="F45" s="1" t="s">
        <v>162</v>
      </c>
      <c r="G45" s="5">
        <v>0</v>
      </c>
      <c r="H45" s="5">
        <v>-674</v>
      </c>
      <c r="I45" s="5">
        <v>-5000</v>
      </c>
      <c r="J45" s="27">
        <v>0</v>
      </c>
    </row>
    <row r="46" spans="2:11" x14ac:dyDescent="0.35">
      <c r="C46" s="1" t="s">
        <v>163</v>
      </c>
      <c r="F46" s="1" t="s">
        <v>164</v>
      </c>
      <c r="G46" s="5">
        <v>0</v>
      </c>
      <c r="H46" s="5">
        <v>-815</v>
      </c>
      <c r="I46" s="5">
        <v>-3000</v>
      </c>
      <c r="J46" s="27">
        <v>0</v>
      </c>
    </row>
    <row r="47" spans="2:11" x14ac:dyDescent="0.35">
      <c r="C47" s="1" t="s">
        <v>368</v>
      </c>
      <c r="F47" s="1" t="s">
        <v>369</v>
      </c>
      <c r="G47" s="5">
        <v>6300</v>
      </c>
      <c r="H47" s="5">
        <v>0</v>
      </c>
      <c r="I47" s="5">
        <v>0</v>
      </c>
      <c r="J47" s="27">
        <v>0</v>
      </c>
    </row>
    <row r="48" spans="2:11" x14ac:dyDescent="0.35">
      <c r="C48" s="1" t="s">
        <v>108</v>
      </c>
      <c r="F48" s="1" t="s">
        <v>327</v>
      </c>
      <c r="G48" s="5">
        <v>-754.08</v>
      </c>
      <c r="H48" s="5">
        <v>-26707</v>
      </c>
      <c r="I48" s="5">
        <v>-25000</v>
      </c>
      <c r="J48" s="27">
        <v>0</v>
      </c>
    </row>
    <row r="49" spans="1:11" x14ac:dyDescent="0.35">
      <c r="C49" s="1" t="s">
        <v>112</v>
      </c>
      <c r="F49" s="1" t="s">
        <v>113</v>
      </c>
      <c r="G49" s="5">
        <v>-6500</v>
      </c>
      <c r="H49" s="5">
        <v>0</v>
      </c>
      <c r="I49" s="5">
        <v>0</v>
      </c>
      <c r="J49" s="27">
        <v>-7500</v>
      </c>
      <c r="K49" t="s">
        <v>419</v>
      </c>
    </row>
    <row r="50" spans="1:11" x14ac:dyDescent="0.35">
      <c r="C50" s="1" t="s">
        <v>165</v>
      </c>
      <c r="F50" s="1" t="s">
        <v>166</v>
      </c>
      <c r="G50" s="5">
        <v>0</v>
      </c>
      <c r="H50" s="5">
        <v>-1500</v>
      </c>
      <c r="I50" s="5">
        <v>-5000</v>
      </c>
      <c r="J50" s="27">
        <v>-12000</v>
      </c>
    </row>
    <row r="51" spans="1:11" x14ac:dyDescent="0.35">
      <c r="C51" s="1" t="s">
        <v>167</v>
      </c>
      <c r="F51" s="1" t="s">
        <v>168</v>
      </c>
      <c r="G51" s="5">
        <v>0</v>
      </c>
      <c r="H51" s="5">
        <v>0</v>
      </c>
      <c r="I51" s="5">
        <v>0</v>
      </c>
      <c r="J51" s="27"/>
    </row>
    <row r="52" spans="1:11" x14ac:dyDescent="0.35">
      <c r="C52" s="1" t="s">
        <v>169</v>
      </c>
      <c r="F52" s="1" t="s">
        <v>170</v>
      </c>
      <c r="G52" s="5">
        <v>0</v>
      </c>
      <c r="H52" s="5">
        <v>0</v>
      </c>
      <c r="I52" s="5">
        <v>-3000</v>
      </c>
      <c r="J52" s="27">
        <v>0</v>
      </c>
    </row>
    <row r="53" spans="1:11" x14ac:dyDescent="0.35">
      <c r="C53" s="1" t="s">
        <v>28</v>
      </c>
      <c r="G53" s="7">
        <f>SUM(G40:G52)</f>
        <v>-37954.080000000002</v>
      </c>
      <c r="H53" s="7">
        <f>SUM(H40:H52)</f>
        <v>-224796</v>
      </c>
      <c r="I53" s="7">
        <f>SUM(I40:I52)</f>
        <v>-196000</v>
      </c>
      <c r="J53" s="27">
        <f>SUM(J40:J52)</f>
        <v>-189500</v>
      </c>
    </row>
    <row r="54" spans="1:11" ht="15" thickBot="1" x14ac:dyDescent="0.4">
      <c r="G54" s="5"/>
      <c r="H54" s="5"/>
      <c r="I54" s="5"/>
      <c r="J54" s="27"/>
    </row>
    <row r="55" spans="1:11" x14ac:dyDescent="0.35">
      <c r="A55" s="3"/>
      <c r="B55" s="3"/>
      <c r="C55" s="3"/>
      <c r="D55" s="3"/>
      <c r="E55" s="3"/>
      <c r="F55" s="3"/>
      <c r="G55" s="6"/>
      <c r="H55" s="6"/>
      <c r="I55" s="6"/>
      <c r="J55" s="27"/>
    </row>
    <row r="56" spans="1:11" x14ac:dyDescent="0.35">
      <c r="B56" s="1" t="s">
        <v>29</v>
      </c>
      <c r="G56" s="5">
        <f>SUM(G31+G37+G53)</f>
        <v>-127652.48</v>
      </c>
      <c r="H56" s="5">
        <f>SUM(H31+H37+H53)</f>
        <v>-439653.26</v>
      </c>
      <c r="I56" s="5">
        <f>SUM(I31+I37+I53)</f>
        <v>-343400</v>
      </c>
      <c r="J56" s="27">
        <f>+J53+J37+J31</f>
        <v>-382500</v>
      </c>
    </row>
    <row r="57" spans="1:11" x14ac:dyDescent="0.35">
      <c r="G57" s="5"/>
      <c r="H57" s="5"/>
      <c r="I57" s="5"/>
      <c r="J57" s="26"/>
    </row>
    <row r="58" spans="1:11" x14ac:dyDescent="0.35">
      <c r="A58" s="1" t="s">
        <v>34</v>
      </c>
      <c r="G58" s="5">
        <f>SUM(G11+G56)</f>
        <v>-127314.48</v>
      </c>
      <c r="H58" s="5">
        <f>SUM(H11+H56)</f>
        <v>-379518.26</v>
      </c>
      <c r="I58" s="5">
        <f>SUM(I11+I56)</f>
        <v>-321400</v>
      </c>
      <c r="J58" s="52">
        <f>+J56+J11</f>
        <v>-333500</v>
      </c>
    </row>
  </sheetData>
  <pageMargins left="0.7" right="0.7" top="0.75" bottom="0.75" header="0.3" footer="0.3"/>
  <pageSetup paperSize="9" scale="95" orientation="portrait" r:id="rId1"/>
  <headerFooter>
    <oddFooter>&amp;C_x000D_&amp;1#&amp;"Noto IKEA Latin"&amp;8&amp;K5A5A5A Internal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971CC-F8D9-4F13-9CCA-ADBF6DA58AA5}">
  <dimension ref="A1:N68"/>
  <sheetViews>
    <sheetView workbookViewId="0">
      <selection activeCell="K9" sqref="K9"/>
    </sheetView>
  </sheetViews>
  <sheetFormatPr defaultRowHeight="14.5" x14ac:dyDescent="0.35"/>
  <cols>
    <col min="1" max="1" width="1.54296875" customWidth="1"/>
    <col min="2" max="2" width="1.1796875" customWidth="1"/>
    <col min="3" max="3" width="5" customWidth="1"/>
    <col min="4" max="4" width="10.453125" hidden="1" customWidth="1"/>
    <col min="5" max="5" width="0" hidden="1" customWidth="1"/>
    <col min="6" max="6" width="48" customWidth="1"/>
    <col min="7" max="7" width="16" bestFit="1" customWidth="1"/>
    <col min="8" max="8" width="18.1796875" bestFit="1" customWidth="1"/>
    <col min="9" max="9" width="17" bestFit="1" customWidth="1"/>
    <col min="10" max="10" width="10.26953125" bestFit="1" customWidth="1"/>
  </cols>
  <sheetData>
    <row r="1" spans="1:10" x14ac:dyDescent="0.35">
      <c r="A1" s="1" t="s">
        <v>0</v>
      </c>
      <c r="C1" s="1"/>
      <c r="D1" s="1" t="s">
        <v>1</v>
      </c>
      <c r="G1" s="5"/>
      <c r="H1" s="5"/>
      <c r="I1" s="5"/>
    </row>
    <row r="2" spans="1:10" x14ac:dyDescent="0.35">
      <c r="A2" s="1" t="s">
        <v>2</v>
      </c>
      <c r="C2" s="1"/>
      <c r="D2" s="2">
        <v>45104</v>
      </c>
      <c r="G2" s="5"/>
      <c r="H2" s="5"/>
      <c r="I2" s="5"/>
    </row>
    <row r="3" spans="1:10" x14ac:dyDescent="0.35">
      <c r="A3" s="1" t="s">
        <v>342</v>
      </c>
      <c r="C3" s="1"/>
      <c r="D3" s="1" t="s">
        <v>3</v>
      </c>
      <c r="G3" s="5"/>
      <c r="H3" s="5"/>
      <c r="I3" s="5"/>
    </row>
    <row r="4" spans="1:10" x14ac:dyDescent="0.35">
      <c r="A4" s="1" t="s">
        <v>178</v>
      </c>
      <c r="G4" s="5"/>
      <c r="H4" s="5"/>
      <c r="I4" s="5"/>
      <c r="J4" t="s">
        <v>258</v>
      </c>
    </row>
    <row r="5" spans="1:10" ht="15" thickBot="1" x14ac:dyDescent="0.4">
      <c r="A5" s="1" t="s">
        <v>341</v>
      </c>
      <c r="G5" s="10" t="s">
        <v>348</v>
      </c>
      <c r="H5" s="10" t="s">
        <v>347</v>
      </c>
      <c r="I5" s="10" t="s">
        <v>346</v>
      </c>
      <c r="J5" s="4" t="s">
        <v>345</v>
      </c>
    </row>
    <row r="6" spans="1:10" x14ac:dyDescent="0.35">
      <c r="A6" s="1" t="s">
        <v>8</v>
      </c>
      <c r="G6" s="5"/>
      <c r="H6" s="5"/>
      <c r="I6" s="5"/>
    </row>
    <row r="7" spans="1:10" x14ac:dyDescent="0.35">
      <c r="C7" s="1" t="s">
        <v>37</v>
      </c>
      <c r="F7" s="1" t="s">
        <v>38</v>
      </c>
      <c r="G7" s="5">
        <v>15000</v>
      </c>
      <c r="H7" s="5">
        <v>0</v>
      </c>
      <c r="I7" s="5">
        <v>0</v>
      </c>
      <c r="J7" s="24"/>
    </row>
    <row r="8" spans="1:10" x14ac:dyDescent="0.35">
      <c r="C8" s="1" t="s">
        <v>53</v>
      </c>
      <c r="F8" s="1" t="s">
        <v>54</v>
      </c>
      <c r="G8" s="5">
        <v>68090</v>
      </c>
      <c r="H8" s="5">
        <v>0</v>
      </c>
      <c r="I8" s="5">
        <v>0</v>
      </c>
      <c r="J8" s="56"/>
    </row>
    <row r="9" spans="1:10" x14ac:dyDescent="0.35">
      <c r="C9" s="1" t="s">
        <v>121</v>
      </c>
      <c r="F9" s="1" t="s">
        <v>122</v>
      </c>
      <c r="G9" s="5">
        <v>4065</v>
      </c>
      <c r="H9" s="5">
        <v>2939</v>
      </c>
      <c r="I9" s="5">
        <v>0</v>
      </c>
      <c r="J9" s="8">
        <v>0</v>
      </c>
    </row>
    <row r="10" spans="1:10" x14ac:dyDescent="0.35">
      <c r="C10" s="1" t="s">
        <v>9</v>
      </c>
      <c r="F10" s="1" t="s">
        <v>10</v>
      </c>
      <c r="G10" s="5">
        <v>0</v>
      </c>
      <c r="H10" s="5">
        <v>3750</v>
      </c>
      <c r="I10" s="5">
        <v>0</v>
      </c>
      <c r="J10" s="8"/>
    </row>
    <row r="11" spans="1:10" x14ac:dyDescent="0.35">
      <c r="C11" s="1" t="s">
        <v>179</v>
      </c>
      <c r="F11" s="1" t="s">
        <v>180</v>
      </c>
      <c r="G11" s="5">
        <v>0</v>
      </c>
      <c r="H11" s="5">
        <v>5000</v>
      </c>
      <c r="I11" s="5">
        <v>0</v>
      </c>
      <c r="J11" s="8">
        <v>0</v>
      </c>
    </row>
    <row r="12" spans="1:10" x14ac:dyDescent="0.35">
      <c r="C12" s="1" t="s">
        <v>58</v>
      </c>
      <c r="F12" s="1" t="s">
        <v>59</v>
      </c>
      <c r="G12" s="5">
        <v>0</v>
      </c>
      <c r="H12" s="5">
        <v>1250</v>
      </c>
      <c r="I12" s="5">
        <v>0</v>
      </c>
      <c r="J12" s="8">
        <v>0</v>
      </c>
    </row>
    <row r="13" spans="1:10" x14ac:dyDescent="0.35">
      <c r="C13" s="1" t="s">
        <v>60</v>
      </c>
      <c r="F13" s="1" t="s">
        <v>61</v>
      </c>
      <c r="G13" s="5">
        <v>122638</v>
      </c>
      <c r="H13" s="5">
        <v>155888</v>
      </c>
      <c r="I13" s="5">
        <v>150000</v>
      </c>
      <c r="J13" s="8">
        <v>150000</v>
      </c>
    </row>
    <row r="14" spans="1:10" x14ac:dyDescent="0.35">
      <c r="C14" s="1" t="s">
        <v>64</v>
      </c>
      <c r="F14" s="1" t="s">
        <v>65</v>
      </c>
      <c r="G14" s="5">
        <v>0</v>
      </c>
      <c r="H14" s="5">
        <v>16520</v>
      </c>
      <c r="I14" s="5">
        <v>0</v>
      </c>
      <c r="J14" s="8"/>
    </row>
    <row r="15" spans="1:10" x14ac:dyDescent="0.35">
      <c r="C15" s="1" t="s">
        <v>262</v>
      </c>
      <c r="G15" s="7">
        <f>SUM(G7:G14)</f>
        <v>209793</v>
      </c>
      <c r="H15" s="7">
        <f t="shared" ref="H15:I15" si="0">SUM(H7:H14)</f>
        <v>185347</v>
      </c>
      <c r="I15" s="7">
        <f t="shared" si="0"/>
        <v>150000</v>
      </c>
      <c r="J15" s="8">
        <f>SUM(J7:J14)</f>
        <v>150000</v>
      </c>
    </row>
    <row r="16" spans="1:10" x14ac:dyDescent="0.35">
      <c r="A16" s="12" t="s">
        <v>13</v>
      </c>
      <c r="G16" s="5"/>
      <c r="H16" s="5"/>
      <c r="I16" s="5"/>
      <c r="J16" s="24"/>
    </row>
    <row r="17" spans="2:14" x14ac:dyDescent="0.35">
      <c r="B17" s="1" t="s">
        <v>14</v>
      </c>
      <c r="G17" s="5"/>
      <c r="H17" s="5"/>
      <c r="I17" s="5"/>
      <c r="J17" s="24"/>
    </row>
    <row r="18" spans="2:14" x14ac:dyDescent="0.35">
      <c r="C18" s="1" t="s">
        <v>125</v>
      </c>
      <c r="F18" s="1" t="s">
        <v>126</v>
      </c>
      <c r="G18" s="5">
        <v>-60108</v>
      </c>
      <c r="H18" s="5">
        <v>-60108</v>
      </c>
      <c r="I18" s="5">
        <v>-65000</v>
      </c>
      <c r="J18" s="26">
        <v>-65000</v>
      </c>
    </row>
    <row r="19" spans="2:14" x14ac:dyDescent="0.35">
      <c r="C19" s="1" t="s">
        <v>127</v>
      </c>
      <c r="F19" s="1" t="s">
        <v>416</v>
      </c>
      <c r="G19" s="5">
        <v>-26409</v>
      </c>
      <c r="H19" s="5">
        <v>-6035</v>
      </c>
      <c r="I19" s="5">
        <v>-100000</v>
      </c>
      <c r="J19" s="55">
        <v>-65000</v>
      </c>
      <c r="K19" t="s">
        <v>417</v>
      </c>
    </row>
    <row r="20" spans="2:14" x14ac:dyDescent="0.35">
      <c r="C20" s="1" t="s">
        <v>15</v>
      </c>
      <c r="F20" s="1" t="s">
        <v>16</v>
      </c>
      <c r="G20" s="5">
        <v>-72379</v>
      </c>
      <c r="H20" s="5">
        <v>-235783</v>
      </c>
      <c r="I20" s="5">
        <v>-70000</v>
      </c>
      <c r="J20" s="26">
        <v>-75000</v>
      </c>
    </row>
    <row r="21" spans="2:14" x14ac:dyDescent="0.35">
      <c r="C21" s="1" t="s">
        <v>129</v>
      </c>
      <c r="F21" s="1" t="s">
        <v>130</v>
      </c>
      <c r="G21" s="5">
        <v>-47508</v>
      </c>
      <c r="H21" s="5">
        <v>-56942</v>
      </c>
      <c r="I21" s="5">
        <v>-70000</v>
      </c>
      <c r="J21" s="26">
        <v>-60000</v>
      </c>
    </row>
    <row r="22" spans="2:14" x14ac:dyDescent="0.35">
      <c r="C22" s="1" t="s">
        <v>181</v>
      </c>
      <c r="F22" s="1" t="s">
        <v>182</v>
      </c>
      <c r="G22" s="5">
        <v>0</v>
      </c>
      <c r="H22" s="5">
        <v>-3988</v>
      </c>
      <c r="I22" s="5">
        <v>0</v>
      </c>
      <c r="J22" s="26">
        <v>0</v>
      </c>
    </row>
    <row r="23" spans="2:14" x14ac:dyDescent="0.35">
      <c r="C23" s="1" t="s">
        <v>131</v>
      </c>
      <c r="F23" s="1" t="s">
        <v>132</v>
      </c>
      <c r="G23" s="5">
        <v>0</v>
      </c>
      <c r="H23" s="5">
        <v>-4800</v>
      </c>
      <c r="I23" s="5">
        <v>-5000</v>
      </c>
      <c r="J23" s="26">
        <v>0</v>
      </c>
    </row>
    <row r="24" spans="2:14" x14ac:dyDescent="0.35">
      <c r="C24" s="1" t="s">
        <v>135</v>
      </c>
      <c r="F24" s="1" t="s">
        <v>136</v>
      </c>
      <c r="G24" s="5">
        <v>-145440</v>
      </c>
      <c r="H24" s="5">
        <v>-21485</v>
      </c>
      <c r="I24" s="5">
        <v>-25000</v>
      </c>
      <c r="J24" s="55">
        <v>-30000</v>
      </c>
      <c r="K24" s="17" t="s">
        <v>422</v>
      </c>
      <c r="L24" s="17"/>
      <c r="M24" s="17"/>
      <c r="N24">
        <v>150000</v>
      </c>
    </row>
    <row r="25" spans="2:14" x14ac:dyDescent="0.35">
      <c r="C25" s="1" t="s">
        <v>137</v>
      </c>
      <c r="F25" s="1" t="s">
        <v>138</v>
      </c>
      <c r="G25" s="5">
        <v>0</v>
      </c>
      <c r="H25" s="5">
        <v>-25300</v>
      </c>
      <c r="I25" s="5">
        <v>-15000</v>
      </c>
      <c r="J25" s="26">
        <v>0</v>
      </c>
    </row>
    <row r="26" spans="2:14" x14ac:dyDescent="0.35">
      <c r="C26" s="1" t="s">
        <v>183</v>
      </c>
      <c r="F26" s="1" t="s">
        <v>184</v>
      </c>
      <c r="G26" s="5">
        <v>0</v>
      </c>
      <c r="H26" s="5">
        <v>-1656</v>
      </c>
      <c r="I26" s="5">
        <v>0</v>
      </c>
      <c r="J26" s="26">
        <v>0</v>
      </c>
    </row>
    <row r="27" spans="2:14" x14ac:dyDescent="0.35">
      <c r="C27" s="1" t="s">
        <v>139</v>
      </c>
      <c r="F27" s="1" t="s">
        <v>140</v>
      </c>
      <c r="G27" s="5">
        <v>-3986.1</v>
      </c>
      <c r="H27" s="5">
        <v>-23085</v>
      </c>
      <c r="I27" s="5">
        <v>0</v>
      </c>
      <c r="J27" s="26">
        <v>0</v>
      </c>
    </row>
    <row r="28" spans="2:14" x14ac:dyDescent="0.35">
      <c r="C28" s="1" t="s">
        <v>141</v>
      </c>
      <c r="F28" s="1" t="s">
        <v>148</v>
      </c>
      <c r="G28" s="5">
        <v>-3080</v>
      </c>
      <c r="H28" s="5">
        <v>0</v>
      </c>
      <c r="I28" s="5">
        <v>0</v>
      </c>
      <c r="J28" s="26">
        <v>0</v>
      </c>
    </row>
    <row r="29" spans="2:14" x14ac:dyDescent="0.35">
      <c r="C29" s="1" t="s">
        <v>73</v>
      </c>
      <c r="F29" s="1" t="s">
        <v>74</v>
      </c>
      <c r="G29" s="5">
        <v>0</v>
      </c>
      <c r="H29" s="5">
        <v>-3500</v>
      </c>
      <c r="I29" s="5">
        <v>0</v>
      </c>
      <c r="J29" s="26">
        <v>0</v>
      </c>
    </row>
    <row r="30" spans="2:14" x14ac:dyDescent="0.35">
      <c r="C30" s="1" t="s">
        <v>370</v>
      </c>
      <c r="F30" t="s">
        <v>371</v>
      </c>
      <c r="G30" s="5">
        <v>0</v>
      </c>
      <c r="H30" s="5">
        <v>0</v>
      </c>
      <c r="I30" s="5">
        <v>0</v>
      </c>
      <c r="J30" s="26">
        <v>0</v>
      </c>
    </row>
    <row r="31" spans="2:14" x14ac:dyDescent="0.35">
      <c r="C31" s="1" t="s">
        <v>359</v>
      </c>
      <c r="F31" t="s">
        <v>360</v>
      </c>
      <c r="G31" s="5">
        <v>-14368</v>
      </c>
      <c r="H31" s="5">
        <v>0</v>
      </c>
      <c r="I31" s="5">
        <v>0</v>
      </c>
      <c r="J31" s="55">
        <v>-4500</v>
      </c>
    </row>
    <row r="32" spans="2:14" x14ac:dyDescent="0.35">
      <c r="C32" s="1" t="s">
        <v>372</v>
      </c>
      <c r="F32" s="1" t="s">
        <v>374</v>
      </c>
      <c r="G32" s="5">
        <v>-24458</v>
      </c>
      <c r="H32" s="5">
        <v>0</v>
      </c>
      <c r="I32" s="5">
        <v>0</v>
      </c>
      <c r="J32" s="26">
        <v>0</v>
      </c>
    </row>
    <row r="33" spans="2:10" x14ac:dyDescent="0.35">
      <c r="C33" s="1" t="s">
        <v>373</v>
      </c>
      <c r="F33" s="1" t="s">
        <v>375</v>
      </c>
      <c r="G33" s="5">
        <v>-14708</v>
      </c>
      <c r="H33" s="5">
        <v>0</v>
      </c>
      <c r="I33" s="5">
        <v>0</v>
      </c>
      <c r="J33" s="26">
        <v>0</v>
      </c>
    </row>
    <row r="34" spans="2:10" x14ac:dyDescent="0.35">
      <c r="C34" s="1" t="s">
        <v>376</v>
      </c>
      <c r="F34" t="s">
        <v>377</v>
      </c>
      <c r="G34" s="5">
        <v>-15156</v>
      </c>
      <c r="H34" s="5">
        <v>0</v>
      </c>
      <c r="I34" s="5">
        <v>0</v>
      </c>
      <c r="J34" s="26">
        <v>0</v>
      </c>
    </row>
    <row r="35" spans="2:10" x14ac:dyDescent="0.35">
      <c r="C35" s="1" t="s">
        <v>143</v>
      </c>
      <c r="F35" s="1" t="s">
        <v>144</v>
      </c>
      <c r="G35" s="5">
        <v>0</v>
      </c>
      <c r="H35" s="5">
        <v>0</v>
      </c>
      <c r="I35" s="5">
        <v>0</v>
      </c>
      <c r="J35" s="26"/>
    </row>
    <row r="36" spans="2:10" x14ac:dyDescent="0.35">
      <c r="C36" s="1" t="s">
        <v>145</v>
      </c>
      <c r="F36" s="1" t="s">
        <v>361</v>
      </c>
      <c r="G36" s="5">
        <v>-500</v>
      </c>
      <c r="H36" s="5">
        <v>0</v>
      </c>
      <c r="I36" s="5">
        <v>0</v>
      </c>
      <c r="J36" s="26">
        <v>0</v>
      </c>
    </row>
    <row r="37" spans="2:10" x14ac:dyDescent="0.35">
      <c r="C37" s="1" t="s">
        <v>17</v>
      </c>
      <c r="F37" s="1" t="s">
        <v>18</v>
      </c>
      <c r="G37" s="5">
        <v>-19306</v>
      </c>
      <c r="H37" s="5">
        <v>-33454</v>
      </c>
      <c r="I37" s="5">
        <v>0</v>
      </c>
      <c r="J37" s="26">
        <v>-25000</v>
      </c>
    </row>
    <row r="38" spans="2:10" x14ac:dyDescent="0.35">
      <c r="C38" s="1" t="s">
        <v>147</v>
      </c>
      <c r="F38" s="1" t="s">
        <v>148</v>
      </c>
      <c r="G38" s="5">
        <v>0</v>
      </c>
      <c r="H38" s="5">
        <v>0</v>
      </c>
      <c r="I38" s="5">
        <v>0</v>
      </c>
      <c r="J38" s="26">
        <v>0</v>
      </c>
    </row>
    <row r="39" spans="2:10" x14ac:dyDescent="0.35">
      <c r="C39" s="1" t="s">
        <v>19</v>
      </c>
      <c r="G39" s="7">
        <f>SUM(G18:G38)</f>
        <v>-447406.1</v>
      </c>
      <c r="H39" s="7">
        <f>SUM(H18:H38)</f>
        <v>-476136</v>
      </c>
      <c r="I39" s="7">
        <f>SUM(I18:I38)</f>
        <v>-350000</v>
      </c>
      <c r="J39" s="28">
        <f>SUM(J18:J38)</f>
        <v>-324500</v>
      </c>
    </row>
    <row r="40" spans="2:10" x14ac:dyDescent="0.35">
      <c r="G40" s="5"/>
      <c r="H40" s="5"/>
      <c r="I40" s="5"/>
      <c r="J40" s="24"/>
    </row>
    <row r="41" spans="2:10" x14ac:dyDescent="0.35">
      <c r="B41" s="1" t="s">
        <v>92</v>
      </c>
      <c r="G41" s="5"/>
      <c r="H41" s="5"/>
      <c r="I41" s="5"/>
      <c r="J41" s="24"/>
    </row>
    <row r="42" spans="2:10" x14ac:dyDescent="0.35">
      <c r="C42" s="1" t="s">
        <v>93</v>
      </c>
      <c r="F42" s="1" t="s">
        <v>94</v>
      </c>
      <c r="G42" s="5">
        <v>0</v>
      </c>
      <c r="H42" s="5">
        <v>-875</v>
      </c>
      <c r="I42" s="5">
        <v>0</v>
      </c>
      <c r="J42" s="24">
        <v>0</v>
      </c>
    </row>
    <row r="43" spans="2:10" x14ac:dyDescent="0.35">
      <c r="C43" s="1" t="s">
        <v>149</v>
      </c>
      <c r="F43" s="1" t="s">
        <v>150</v>
      </c>
      <c r="G43" s="5">
        <v>-960</v>
      </c>
      <c r="H43" s="5">
        <v>0</v>
      </c>
      <c r="I43" s="5">
        <v>0</v>
      </c>
      <c r="J43" s="24">
        <v>0</v>
      </c>
    </row>
    <row r="44" spans="2:10" x14ac:dyDescent="0.35">
      <c r="C44" s="1" t="s">
        <v>378</v>
      </c>
      <c r="F44" t="s">
        <v>380</v>
      </c>
      <c r="G44" s="5">
        <v>0</v>
      </c>
      <c r="H44" s="5">
        <v>0</v>
      </c>
      <c r="I44" s="5">
        <v>0</v>
      </c>
      <c r="J44" s="24">
        <v>0</v>
      </c>
    </row>
    <row r="45" spans="2:10" x14ac:dyDescent="0.35">
      <c r="C45" s="1" t="s">
        <v>379</v>
      </c>
      <c r="F45" t="s">
        <v>381</v>
      </c>
      <c r="G45" s="5">
        <v>-2700</v>
      </c>
      <c r="H45" s="5">
        <v>0</v>
      </c>
      <c r="I45" s="5">
        <v>0</v>
      </c>
      <c r="J45" s="24">
        <v>0</v>
      </c>
    </row>
    <row r="46" spans="2:10" x14ac:dyDescent="0.35">
      <c r="C46" s="1" t="s">
        <v>105</v>
      </c>
      <c r="G46" s="7">
        <f>SUM(G42:G45)</f>
        <v>-3660</v>
      </c>
      <c r="H46" s="7">
        <f>SUM(H42:H45)</f>
        <v>-875</v>
      </c>
      <c r="I46" s="7">
        <f>SUM(I42:I45)</f>
        <v>0</v>
      </c>
      <c r="J46" s="24">
        <f>SUM(J42:J45)</f>
        <v>0</v>
      </c>
    </row>
    <row r="47" spans="2:10" x14ac:dyDescent="0.35">
      <c r="G47" s="5"/>
      <c r="H47" s="5"/>
      <c r="I47" s="5"/>
      <c r="J47" s="24"/>
    </row>
    <row r="48" spans="2:10" x14ac:dyDescent="0.35">
      <c r="B48" s="1" t="s">
        <v>21</v>
      </c>
      <c r="G48" s="5"/>
      <c r="H48" s="5"/>
      <c r="I48" s="5"/>
      <c r="J48" s="24"/>
    </row>
    <row r="49" spans="3:11" x14ac:dyDescent="0.35">
      <c r="C49" s="1" t="s">
        <v>157</v>
      </c>
      <c r="F49" s="1" t="s">
        <v>158</v>
      </c>
      <c r="G49" s="5">
        <v>0</v>
      </c>
      <c r="H49" s="5">
        <v>0</v>
      </c>
      <c r="I49" s="5">
        <v>0</v>
      </c>
      <c r="J49" s="24">
        <v>0</v>
      </c>
    </row>
    <row r="50" spans="3:11" x14ac:dyDescent="0.35">
      <c r="C50" s="1" t="s">
        <v>22</v>
      </c>
      <c r="F50" s="1" t="s">
        <v>382</v>
      </c>
      <c r="G50" s="5">
        <v>0</v>
      </c>
      <c r="H50" s="5">
        <v>-1500</v>
      </c>
      <c r="I50" s="5">
        <v>0</v>
      </c>
      <c r="J50" s="24">
        <v>0</v>
      </c>
    </row>
    <row r="51" spans="3:11" x14ac:dyDescent="0.35">
      <c r="C51" s="1" t="s">
        <v>159</v>
      </c>
      <c r="F51" s="1" t="s">
        <v>160</v>
      </c>
      <c r="G51" s="5">
        <v>0</v>
      </c>
      <c r="H51" s="5">
        <v>-2000</v>
      </c>
      <c r="I51" s="5">
        <v>0</v>
      </c>
      <c r="J51" s="24">
        <v>0</v>
      </c>
    </row>
    <row r="52" spans="3:11" x14ac:dyDescent="0.35">
      <c r="C52" s="1" t="s">
        <v>185</v>
      </c>
      <c r="F52" s="1" t="s">
        <v>186</v>
      </c>
      <c r="G52" s="5">
        <v>0</v>
      </c>
      <c r="H52" s="5">
        <v>0</v>
      </c>
      <c r="I52" s="5">
        <v>0</v>
      </c>
      <c r="J52" s="24">
        <v>0</v>
      </c>
    </row>
    <row r="53" spans="3:11" x14ac:dyDescent="0.35">
      <c r="C53" s="1" t="s">
        <v>26</v>
      </c>
      <c r="F53" s="1" t="s">
        <v>27</v>
      </c>
      <c r="G53" s="5">
        <v>-113711</v>
      </c>
      <c r="H53" s="5">
        <v>-339412</v>
      </c>
      <c r="I53" s="5">
        <v>-90000</v>
      </c>
      <c r="J53" s="26">
        <v>-90000</v>
      </c>
      <c r="K53" t="s">
        <v>337</v>
      </c>
    </row>
    <row r="54" spans="3:11" x14ac:dyDescent="0.35">
      <c r="C54" s="1" t="s">
        <v>106</v>
      </c>
      <c r="F54" s="1" t="s">
        <v>107</v>
      </c>
      <c r="G54" s="5">
        <v>-10000</v>
      </c>
      <c r="H54" s="5">
        <v>-27000</v>
      </c>
      <c r="I54" s="5">
        <v>0</v>
      </c>
      <c r="J54" s="5">
        <v>0</v>
      </c>
    </row>
    <row r="55" spans="3:11" x14ac:dyDescent="0.35">
      <c r="C55" s="1" t="s">
        <v>383</v>
      </c>
      <c r="F55" t="s">
        <v>384</v>
      </c>
      <c r="G55" s="5">
        <v>-765</v>
      </c>
      <c r="H55" s="5">
        <v>0</v>
      </c>
      <c r="I55" s="5">
        <v>0</v>
      </c>
      <c r="J55" s="5">
        <v>0</v>
      </c>
    </row>
    <row r="56" spans="3:11" x14ac:dyDescent="0.35">
      <c r="C56" s="1" t="s">
        <v>161</v>
      </c>
      <c r="F56" s="1" t="s">
        <v>162</v>
      </c>
      <c r="G56" s="5">
        <v>-5669</v>
      </c>
      <c r="H56" s="5">
        <v>-4570</v>
      </c>
      <c r="I56" s="5">
        <v>-5000</v>
      </c>
      <c r="J56" s="5">
        <v>-5000</v>
      </c>
    </row>
    <row r="57" spans="3:11" x14ac:dyDescent="0.35">
      <c r="C57" s="1" t="s">
        <v>108</v>
      </c>
      <c r="F57" s="1" t="s">
        <v>327</v>
      </c>
      <c r="G57" s="5">
        <v>0</v>
      </c>
      <c r="H57" s="5">
        <v>-79291</v>
      </c>
      <c r="I57" s="5">
        <v>-28300</v>
      </c>
      <c r="J57" s="5">
        <v>0</v>
      </c>
    </row>
    <row r="58" spans="3:11" x14ac:dyDescent="0.35">
      <c r="C58" s="1" t="s">
        <v>187</v>
      </c>
      <c r="F58" s="1" t="s">
        <v>188</v>
      </c>
      <c r="G58" s="5">
        <v>0</v>
      </c>
      <c r="H58" s="5">
        <v>0</v>
      </c>
      <c r="I58" s="5">
        <v>0</v>
      </c>
      <c r="J58" s="5">
        <v>0</v>
      </c>
    </row>
    <row r="59" spans="3:11" x14ac:dyDescent="0.35">
      <c r="C59" s="1" t="s">
        <v>110</v>
      </c>
      <c r="F59" s="1" t="s">
        <v>111</v>
      </c>
      <c r="G59" s="5">
        <v>0</v>
      </c>
      <c r="H59" s="5">
        <v>-12000</v>
      </c>
      <c r="I59" s="5">
        <v>0</v>
      </c>
      <c r="J59" s="5">
        <v>0</v>
      </c>
    </row>
    <row r="60" spans="3:11" x14ac:dyDescent="0.35">
      <c r="C60" s="1" t="s">
        <v>112</v>
      </c>
      <c r="F60" s="1" t="s">
        <v>113</v>
      </c>
      <c r="G60" s="5">
        <v>-74105</v>
      </c>
      <c r="H60" s="5">
        <v>-27176</v>
      </c>
      <c r="I60" s="5">
        <v>-25000</v>
      </c>
      <c r="J60" s="5">
        <v>-50000</v>
      </c>
    </row>
    <row r="61" spans="3:11" x14ac:dyDescent="0.35">
      <c r="C61" s="1" t="s">
        <v>165</v>
      </c>
      <c r="F61" s="1" t="s">
        <v>166</v>
      </c>
      <c r="G61" s="5">
        <v>0</v>
      </c>
      <c r="H61" s="5">
        <v>-8627</v>
      </c>
      <c r="I61" s="5">
        <v>0</v>
      </c>
      <c r="J61" s="24"/>
    </row>
    <row r="62" spans="3:11" x14ac:dyDescent="0.35">
      <c r="C62" s="1" t="s">
        <v>167</v>
      </c>
      <c r="F62" s="1" t="s">
        <v>168</v>
      </c>
      <c r="G62" s="5">
        <v>-1565</v>
      </c>
      <c r="H62" s="5">
        <v>0</v>
      </c>
      <c r="I62" s="5">
        <v>0</v>
      </c>
      <c r="J62" s="24">
        <v>-2000</v>
      </c>
    </row>
    <row r="63" spans="3:11" x14ac:dyDescent="0.35">
      <c r="C63" s="1" t="s">
        <v>169</v>
      </c>
      <c r="F63" s="1" t="s">
        <v>170</v>
      </c>
      <c r="G63" s="5">
        <v>0</v>
      </c>
      <c r="H63" s="5">
        <v>0</v>
      </c>
      <c r="I63" s="5">
        <v>-3000</v>
      </c>
      <c r="J63" s="24"/>
    </row>
    <row r="64" spans="3:11" x14ac:dyDescent="0.35">
      <c r="C64" s="1" t="s">
        <v>28</v>
      </c>
      <c r="G64" s="7">
        <f>SUM(G49:G63)</f>
        <v>-205815</v>
      </c>
      <c r="H64" s="7">
        <f>SUM(H49:H63)</f>
        <v>-501576</v>
      </c>
      <c r="I64" s="7">
        <f>SUM(I49:I63)</f>
        <v>-151300</v>
      </c>
      <c r="J64" s="7">
        <f>SUM(J49:J63)</f>
        <v>-147000</v>
      </c>
    </row>
    <row r="65" spans="1:10" x14ac:dyDescent="0.35">
      <c r="G65" s="5"/>
      <c r="H65" s="5"/>
      <c r="I65" s="5"/>
      <c r="J65" s="24"/>
    </row>
    <row r="66" spans="1:10" x14ac:dyDescent="0.35">
      <c r="B66" s="1" t="s">
        <v>29</v>
      </c>
      <c r="G66" s="5">
        <f>SUM(G39+G46+G64)</f>
        <v>-656881.1</v>
      </c>
      <c r="H66" s="5">
        <f>SUM(H39+H46+H64)</f>
        <v>-978587</v>
      </c>
      <c r="I66" s="5">
        <f>SUM(I39+I46+I64)</f>
        <v>-501300</v>
      </c>
      <c r="J66" s="29">
        <f>+J39+J46+J64</f>
        <v>-471500</v>
      </c>
    </row>
    <row r="67" spans="1:10" x14ac:dyDescent="0.35">
      <c r="G67" s="5"/>
      <c r="H67" s="5"/>
      <c r="I67" s="5"/>
      <c r="J67" s="24"/>
    </row>
    <row r="68" spans="1:10" x14ac:dyDescent="0.35">
      <c r="A68" s="1" t="s">
        <v>34</v>
      </c>
      <c r="G68" s="5">
        <f>SUM(G15+G66)</f>
        <v>-447088.1</v>
      </c>
      <c r="H68" s="5">
        <f>SUM(H15+H66)</f>
        <v>-793240</v>
      </c>
      <c r="I68" s="5">
        <f>SUM(I15+I66)</f>
        <v>-351300</v>
      </c>
      <c r="J68" s="29">
        <f>SUM(J15+J66)</f>
        <v>-321500</v>
      </c>
    </row>
  </sheetData>
  <pageMargins left="0.51181102362204722" right="0.51181102362204722" top="0.15748031496062992" bottom="0.15748031496062992" header="0.31496062992125984" footer="0.31496062992125984"/>
  <pageSetup paperSize="9" orientation="portrait" r:id="rId1"/>
  <headerFooter>
    <oddFooter>&amp;C_x000D_&amp;1#&amp;"Noto IKEA Latin"&amp;8&amp;K5A5A5A Internal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B5133-ADDF-4BCB-8B38-8DD5F2D8225B}">
  <dimension ref="A1:J31"/>
  <sheetViews>
    <sheetView zoomScaleNormal="100" workbookViewId="0">
      <selection activeCell="Q24" sqref="Q24"/>
    </sheetView>
  </sheetViews>
  <sheetFormatPr defaultRowHeight="14.5" x14ac:dyDescent="0.35"/>
  <cols>
    <col min="1" max="1" width="3" customWidth="1"/>
    <col min="2" max="2" width="0.81640625" customWidth="1"/>
    <col min="3" max="3" width="5.453125" customWidth="1"/>
    <col min="4" max="4" width="10.453125" hidden="1" customWidth="1"/>
    <col min="5" max="5" width="0" hidden="1" customWidth="1"/>
    <col min="6" max="6" width="41.7265625" customWidth="1"/>
    <col min="7" max="7" width="16" bestFit="1" customWidth="1"/>
    <col min="8" max="8" width="18.1796875" bestFit="1" customWidth="1"/>
    <col min="9" max="9" width="17" bestFit="1" customWidth="1"/>
    <col min="10" max="10" width="11.26953125" bestFit="1" customWidth="1"/>
  </cols>
  <sheetData>
    <row r="1" spans="1:10" x14ac:dyDescent="0.35">
      <c r="A1" s="1" t="s">
        <v>0</v>
      </c>
      <c r="C1" s="1"/>
      <c r="D1" s="1" t="s">
        <v>1</v>
      </c>
      <c r="G1" s="5"/>
      <c r="H1" s="5"/>
      <c r="I1" s="5"/>
    </row>
    <row r="2" spans="1:10" x14ac:dyDescent="0.35">
      <c r="A2" s="1" t="s">
        <v>2</v>
      </c>
      <c r="C2" s="1"/>
      <c r="D2" s="2">
        <v>45104</v>
      </c>
      <c r="G2" s="5"/>
      <c r="H2" s="5"/>
      <c r="I2" s="5"/>
    </row>
    <row r="3" spans="1:10" x14ac:dyDescent="0.35">
      <c r="A3" s="1" t="s">
        <v>342</v>
      </c>
      <c r="C3" s="1"/>
      <c r="D3" s="1" t="s">
        <v>3</v>
      </c>
      <c r="G3" s="5"/>
      <c r="H3" s="5"/>
      <c r="I3" s="5"/>
    </row>
    <row r="4" spans="1:10" x14ac:dyDescent="0.35">
      <c r="A4" s="1" t="s">
        <v>189</v>
      </c>
      <c r="G4" s="5"/>
      <c r="H4" s="5"/>
      <c r="I4" s="5"/>
    </row>
    <row r="5" spans="1:10" x14ac:dyDescent="0.35">
      <c r="A5" s="1" t="s">
        <v>341</v>
      </c>
      <c r="G5" s="5"/>
      <c r="H5" s="5"/>
      <c r="I5" s="5"/>
    </row>
    <row r="6" spans="1:10" x14ac:dyDescent="0.35">
      <c r="G6" s="5"/>
      <c r="H6" s="5"/>
      <c r="I6" s="5"/>
      <c r="J6" t="s">
        <v>258</v>
      </c>
    </row>
    <row r="7" spans="1:10" ht="15" thickBot="1" x14ac:dyDescent="0.4">
      <c r="G7" s="10" t="s">
        <v>348</v>
      </c>
      <c r="H7" s="10" t="s">
        <v>347</v>
      </c>
      <c r="I7" s="10" t="s">
        <v>346</v>
      </c>
      <c r="J7" s="4" t="s">
        <v>345</v>
      </c>
    </row>
    <row r="8" spans="1:10" x14ac:dyDescent="0.35">
      <c r="A8" s="1" t="s">
        <v>8</v>
      </c>
      <c r="G8" s="5"/>
      <c r="H8" s="5"/>
      <c r="I8" s="5"/>
    </row>
    <row r="9" spans="1:10" x14ac:dyDescent="0.35">
      <c r="C9" s="1" t="s">
        <v>190</v>
      </c>
      <c r="F9" s="1" t="s">
        <v>191</v>
      </c>
      <c r="G9" s="5">
        <v>18850</v>
      </c>
      <c r="H9" s="5">
        <v>33500</v>
      </c>
      <c r="I9" s="5">
        <v>90000</v>
      </c>
      <c r="J9" s="8">
        <v>45000</v>
      </c>
    </row>
    <row r="10" spans="1:10" x14ac:dyDescent="0.35">
      <c r="C10" s="1" t="s">
        <v>51</v>
      </c>
      <c r="F10" s="1" t="s">
        <v>52</v>
      </c>
      <c r="G10" s="5">
        <v>0</v>
      </c>
      <c r="H10" s="5">
        <v>0</v>
      </c>
      <c r="I10" s="5">
        <v>75000</v>
      </c>
      <c r="J10" s="8">
        <v>40000</v>
      </c>
    </row>
    <row r="11" spans="1:10" x14ac:dyDescent="0.35">
      <c r="B11" s="1" t="s">
        <v>12</v>
      </c>
      <c r="G11" s="7">
        <f>SUM(G9:G10)</f>
        <v>18850</v>
      </c>
      <c r="H11" s="7">
        <f>SUM(H9:H10)</f>
        <v>33500</v>
      </c>
      <c r="I11" s="7">
        <f>SUM(I9:I10)</f>
        <v>165000</v>
      </c>
      <c r="J11" s="8">
        <f>SUM(J9:J10)</f>
        <v>85000</v>
      </c>
    </row>
    <row r="12" spans="1:10" x14ac:dyDescent="0.35">
      <c r="G12" s="5"/>
      <c r="H12" s="5"/>
      <c r="I12" s="5"/>
      <c r="J12" s="8"/>
    </row>
    <row r="13" spans="1:10" x14ac:dyDescent="0.35">
      <c r="A13" s="1" t="s">
        <v>13</v>
      </c>
      <c r="G13" s="5"/>
      <c r="H13" s="5"/>
      <c r="I13" s="5"/>
      <c r="J13" s="8"/>
    </row>
    <row r="14" spans="1:10" x14ac:dyDescent="0.35">
      <c r="B14" s="1" t="s">
        <v>14</v>
      </c>
      <c r="G14" s="5"/>
      <c r="H14" s="5"/>
      <c r="I14" s="5"/>
      <c r="J14" s="8"/>
    </row>
    <row r="15" spans="1:10" x14ac:dyDescent="0.35">
      <c r="C15" s="1" t="s">
        <v>125</v>
      </c>
      <c r="F15" s="1" t="s">
        <v>126</v>
      </c>
      <c r="G15" s="5">
        <v>0</v>
      </c>
      <c r="H15" s="5">
        <v>0</v>
      </c>
      <c r="I15" s="5">
        <v>-7000</v>
      </c>
      <c r="J15" s="8">
        <v>-7000</v>
      </c>
    </row>
    <row r="16" spans="1:10" x14ac:dyDescent="0.35">
      <c r="C16" s="1" t="s">
        <v>129</v>
      </c>
      <c r="F16" s="1" t="s">
        <v>130</v>
      </c>
      <c r="G16" s="5"/>
      <c r="H16" s="5">
        <v>-1207</v>
      </c>
      <c r="I16" s="5">
        <v>-20000</v>
      </c>
      <c r="J16" s="8"/>
    </row>
    <row r="17" spans="1:10" x14ac:dyDescent="0.35">
      <c r="C17" s="1" t="s">
        <v>181</v>
      </c>
      <c r="F17" s="1" t="s">
        <v>182</v>
      </c>
      <c r="G17" s="5">
        <v>0</v>
      </c>
      <c r="H17" s="5">
        <v>0</v>
      </c>
      <c r="I17" s="5">
        <v>-12000</v>
      </c>
      <c r="J17" s="8"/>
    </row>
    <row r="18" spans="1:10" x14ac:dyDescent="0.35">
      <c r="C18" s="1" t="s">
        <v>141</v>
      </c>
      <c r="F18" s="1" t="s">
        <v>142</v>
      </c>
      <c r="G18" s="5">
        <v>0</v>
      </c>
      <c r="H18" s="5">
        <v>0</v>
      </c>
      <c r="I18" s="5">
        <v>-30000</v>
      </c>
      <c r="J18" s="8"/>
    </row>
    <row r="19" spans="1:10" x14ac:dyDescent="0.35">
      <c r="C19" s="1" t="s">
        <v>192</v>
      </c>
      <c r="F19" s="1" t="s">
        <v>193</v>
      </c>
      <c r="G19" s="5"/>
      <c r="H19" s="5">
        <v>-2840</v>
      </c>
      <c r="I19" s="5">
        <v>0</v>
      </c>
      <c r="J19" s="8">
        <v>-10000</v>
      </c>
    </row>
    <row r="20" spans="1:10" x14ac:dyDescent="0.35">
      <c r="C20" s="1" t="s">
        <v>194</v>
      </c>
      <c r="F20" s="1" t="s">
        <v>195</v>
      </c>
      <c r="G20" s="5"/>
      <c r="H20" s="5">
        <v>-10148</v>
      </c>
      <c r="I20" s="5">
        <v>0</v>
      </c>
      <c r="J20" s="8">
        <v>-5000</v>
      </c>
    </row>
    <row r="21" spans="1:10" x14ac:dyDescent="0.35">
      <c r="C21" s="1" t="s">
        <v>196</v>
      </c>
      <c r="F21" s="1" t="s">
        <v>197</v>
      </c>
      <c r="G21" s="5">
        <v>-1850</v>
      </c>
      <c r="H21" s="5">
        <v>0</v>
      </c>
      <c r="I21" s="5">
        <v>-7580</v>
      </c>
      <c r="J21" s="8">
        <v>-7580</v>
      </c>
    </row>
    <row r="22" spans="1:10" x14ac:dyDescent="0.35">
      <c r="C22" s="1" t="s">
        <v>199</v>
      </c>
      <c r="F22" s="1" t="s">
        <v>331</v>
      </c>
      <c r="G22" s="5"/>
      <c r="H22" s="5"/>
      <c r="I22" s="5">
        <v>-30000</v>
      </c>
      <c r="J22" s="8">
        <v>-2000</v>
      </c>
    </row>
    <row r="23" spans="1:10" x14ac:dyDescent="0.35">
      <c r="C23" s="1" t="s">
        <v>19</v>
      </c>
      <c r="G23" s="7">
        <f>SUM(G14:G22)</f>
        <v>-1850</v>
      </c>
      <c r="H23" s="7">
        <f>SUM(H15:H22)</f>
        <v>-14195</v>
      </c>
      <c r="I23" s="7">
        <f>SUM(I15:I22)</f>
        <v>-106580</v>
      </c>
      <c r="J23" s="8">
        <f>SUM(J15:J22)</f>
        <v>-31580</v>
      </c>
    </row>
    <row r="24" spans="1:10" x14ac:dyDescent="0.35">
      <c r="G24" s="5"/>
      <c r="H24" s="5"/>
      <c r="I24" s="5"/>
      <c r="J24" s="8"/>
    </row>
    <row r="25" spans="1:10" x14ac:dyDescent="0.35">
      <c r="B25" s="1" t="s">
        <v>92</v>
      </c>
      <c r="G25" s="5"/>
      <c r="H25" s="5"/>
      <c r="I25" s="5"/>
      <c r="J25" s="8"/>
    </row>
    <row r="26" spans="1:10" x14ac:dyDescent="0.35">
      <c r="C26" s="1" t="s">
        <v>93</v>
      </c>
      <c r="F26" s="1" t="s">
        <v>94</v>
      </c>
      <c r="G26" s="5">
        <v>-1583</v>
      </c>
      <c r="H26" s="5">
        <v>0</v>
      </c>
      <c r="I26" s="5">
        <v>-1000</v>
      </c>
      <c r="J26" s="53">
        <v>-2000</v>
      </c>
    </row>
    <row r="27" spans="1:10" x14ac:dyDescent="0.35">
      <c r="C27" s="1" t="s">
        <v>105</v>
      </c>
      <c r="G27" s="7">
        <f>SUM(G26)</f>
        <v>-1583</v>
      </c>
      <c r="H27" s="7">
        <f>SUM(H26)</f>
        <v>0</v>
      </c>
      <c r="I27" s="7">
        <f>SUM(I26)</f>
        <v>-1000</v>
      </c>
      <c r="J27" s="7">
        <f>SUM(J26)</f>
        <v>-2000</v>
      </c>
    </row>
    <row r="28" spans="1:10" x14ac:dyDescent="0.35">
      <c r="G28" s="5"/>
      <c r="H28" s="5"/>
      <c r="I28" s="5"/>
      <c r="J28" s="8"/>
    </row>
    <row r="29" spans="1:10" x14ac:dyDescent="0.35">
      <c r="B29" s="1" t="s">
        <v>29</v>
      </c>
      <c r="G29" s="5">
        <f>SUM(G23+G27)</f>
        <v>-3433</v>
      </c>
      <c r="H29" s="5">
        <f>SUM(H23+H27)</f>
        <v>-14195</v>
      </c>
      <c r="I29" s="5">
        <f>SUM(I23+I27)</f>
        <v>-107580</v>
      </c>
      <c r="J29" s="8">
        <f>SUM(J23+J27)</f>
        <v>-33580</v>
      </c>
    </row>
    <row r="30" spans="1:10" x14ac:dyDescent="0.35">
      <c r="G30" s="5"/>
      <c r="H30" s="5"/>
      <c r="I30" s="5"/>
      <c r="J30" s="5"/>
    </row>
    <row r="31" spans="1:10" x14ac:dyDescent="0.35">
      <c r="A31" s="1" t="s">
        <v>34</v>
      </c>
      <c r="G31" s="7">
        <f>SUM(G11+G29)</f>
        <v>15417</v>
      </c>
      <c r="H31" s="7">
        <f>SUM(H11+H29)</f>
        <v>19305</v>
      </c>
      <c r="I31" s="7">
        <f>SUM(I11+I29)</f>
        <v>57420</v>
      </c>
      <c r="J31" s="54">
        <f>SUM(J11+J29)</f>
        <v>51420</v>
      </c>
    </row>
  </sheetData>
  <pageMargins left="0.7" right="0.7" top="0.75" bottom="0.75" header="0.3" footer="0.3"/>
  <pageSetup paperSize="9" scale="96" orientation="portrait" r:id="rId1"/>
  <headerFooter>
    <oddFooter>&amp;C_x000D_&amp;1#&amp;"Noto IKEA Latin"&amp;8&amp;K5A5A5A Internal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967B0-C5F1-4660-990E-3E3966423CE9}">
  <dimension ref="A1:J31"/>
  <sheetViews>
    <sheetView topLeftCell="A3" workbookViewId="0">
      <selection activeCell="N25" sqref="N25"/>
    </sheetView>
  </sheetViews>
  <sheetFormatPr defaultRowHeight="14.5" x14ac:dyDescent="0.35"/>
  <cols>
    <col min="1" max="1" width="2" customWidth="1"/>
    <col min="2" max="2" width="1.81640625" customWidth="1"/>
    <col min="3" max="3" width="4.81640625" customWidth="1"/>
    <col min="4" max="4" width="10.453125" hidden="1" customWidth="1"/>
    <col min="5" max="5" width="0" hidden="1" customWidth="1"/>
    <col min="6" max="6" width="30.26953125" bestFit="1" customWidth="1"/>
    <col min="7" max="7" width="10.54296875" bestFit="1" customWidth="1"/>
    <col min="8" max="8" width="12.54296875" bestFit="1" customWidth="1"/>
    <col min="9" max="9" width="11.54296875" bestFit="1" customWidth="1"/>
    <col min="10" max="10" width="11" style="5" bestFit="1" customWidth="1"/>
  </cols>
  <sheetData>
    <row r="1" spans="1:10" x14ac:dyDescent="0.35">
      <c r="A1" s="1" t="s">
        <v>0</v>
      </c>
      <c r="C1" s="1"/>
      <c r="D1" s="1" t="s">
        <v>1</v>
      </c>
      <c r="G1" s="5"/>
      <c r="H1" s="5"/>
      <c r="I1" s="5"/>
    </row>
    <row r="2" spans="1:10" x14ac:dyDescent="0.35">
      <c r="A2" s="1" t="s">
        <v>2</v>
      </c>
      <c r="C2" s="1"/>
      <c r="D2" s="2">
        <v>45104</v>
      </c>
      <c r="G2" s="5"/>
      <c r="H2" s="5"/>
      <c r="I2" s="5"/>
    </row>
    <row r="3" spans="1:10" x14ac:dyDescent="0.35">
      <c r="A3" s="1" t="s">
        <v>342</v>
      </c>
      <c r="C3" s="1"/>
      <c r="D3" s="1" t="s">
        <v>3</v>
      </c>
      <c r="G3" s="5"/>
      <c r="H3" s="5"/>
      <c r="I3" s="5"/>
    </row>
    <row r="4" spans="1:10" x14ac:dyDescent="0.35">
      <c r="A4" s="1" t="s">
        <v>198</v>
      </c>
      <c r="G4" s="5"/>
      <c r="H4" s="5"/>
      <c r="I4" s="5"/>
    </row>
    <row r="5" spans="1:10" x14ac:dyDescent="0.35">
      <c r="A5" s="1" t="s">
        <v>341</v>
      </c>
      <c r="G5" s="5"/>
      <c r="H5" s="5"/>
      <c r="I5" s="5"/>
    </row>
    <row r="6" spans="1:10" x14ac:dyDescent="0.35">
      <c r="G6" s="5"/>
      <c r="H6" s="5"/>
      <c r="I6" s="5"/>
      <c r="J6" s="5" t="s">
        <v>258</v>
      </c>
    </row>
    <row r="7" spans="1:10" ht="15" thickBot="1" x14ac:dyDescent="0.4">
      <c r="G7" s="5" t="s">
        <v>5</v>
      </c>
      <c r="H7" s="5" t="s">
        <v>6</v>
      </c>
      <c r="I7" s="5" t="s">
        <v>7</v>
      </c>
      <c r="J7" s="10" t="s">
        <v>259</v>
      </c>
    </row>
    <row r="8" spans="1:10" x14ac:dyDescent="0.35">
      <c r="A8" s="3"/>
      <c r="B8" s="3"/>
      <c r="C8" s="3"/>
      <c r="D8" s="3"/>
      <c r="E8" s="3"/>
      <c r="F8" s="3"/>
      <c r="G8" s="6"/>
      <c r="H8" s="6"/>
      <c r="I8" s="6"/>
    </row>
    <row r="9" spans="1:10" x14ac:dyDescent="0.35">
      <c r="A9" s="1" t="s">
        <v>8</v>
      </c>
      <c r="G9" s="5"/>
      <c r="H9" s="5"/>
      <c r="I9" s="5"/>
    </row>
    <row r="10" spans="1:10" x14ac:dyDescent="0.35">
      <c r="B10" s="1" t="s">
        <v>36</v>
      </c>
      <c r="G10" s="5"/>
      <c r="H10" s="5"/>
      <c r="I10" s="5"/>
    </row>
    <row r="11" spans="1:10" x14ac:dyDescent="0.35">
      <c r="C11" s="1" t="s">
        <v>37</v>
      </c>
      <c r="F11" s="1" t="s">
        <v>38</v>
      </c>
      <c r="G11" s="5">
        <v>0</v>
      </c>
      <c r="H11" s="5">
        <v>0</v>
      </c>
      <c r="I11" s="5">
        <v>0</v>
      </c>
      <c r="J11" s="8"/>
    </row>
    <row r="12" spans="1:10" x14ac:dyDescent="0.35">
      <c r="C12" s="1" t="s">
        <v>51</v>
      </c>
      <c r="F12" s="1" t="s">
        <v>52</v>
      </c>
      <c r="G12" s="5">
        <v>384990</v>
      </c>
      <c r="H12" s="5">
        <v>344975</v>
      </c>
      <c r="I12" s="5">
        <v>350000</v>
      </c>
      <c r="J12" s="53">
        <v>400000</v>
      </c>
    </row>
    <row r="13" spans="1:10" x14ac:dyDescent="0.35">
      <c r="C13" s="1" t="s">
        <v>57</v>
      </c>
      <c r="G13" s="7">
        <v>344975</v>
      </c>
      <c r="H13" s="7">
        <v>236024.7</v>
      </c>
      <c r="I13" s="7">
        <v>250000</v>
      </c>
      <c r="J13" s="8">
        <f>SUM(J12)</f>
        <v>400000</v>
      </c>
    </row>
    <row r="14" spans="1:10" x14ac:dyDescent="0.35">
      <c r="G14" s="5"/>
      <c r="H14" s="5"/>
      <c r="I14" s="5"/>
      <c r="J14" s="8"/>
    </row>
    <row r="15" spans="1:10" x14ac:dyDescent="0.35">
      <c r="A15" s="1" t="s">
        <v>13</v>
      </c>
      <c r="G15" s="5"/>
      <c r="H15" s="5"/>
      <c r="I15" s="5"/>
      <c r="J15" s="8"/>
    </row>
    <row r="16" spans="1:10" x14ac:dyDescent="0.35">
      <c r="B16" s="1" t="s">
        <v>14</v>
      </c>
      <c r="G16" s="5"/>
      <c r="H16" s="5"/>
      <c r="I16" s="5"/>
      <c r="J16" s="8"/>
    </row>
    <row r="17" spans="1:10" x14ac:dyDescent="0.35">
      <c r="C17" s="1" t="s">
        <v>199</v>
      </c>
      <c r="F17" s="1" t="s">
        <v>200</v>
      </c>
      <c r="G17" s="5">
        <v>-165495</v>
      </c>
      <c r="H17" s="5">
        <v>-124717</v>
      </c>
      <c r="I17" s="5">
        <v>-140000</v>
      </c>
      <c r="J17" s="53">
        <v>-165000</v>
      </c>
    </row>
    <row r="18" spans="1:10" x14ac:dyDescent="0.35">
      <c r="C18" s="1" t="s">
        <v>19</v>
      </c>
      <c r="G18" s="7">
        <v>-124717.01</v>
      </c>
      <c r="H18" s="7">
        <v>-123973.63</v>
      </c>
      <c r="I18" s="7">
        <v>-110000</v>
      </c>
      <c r="J18" s="8">
        <f>SUM(J17)</f>
        <v>-165000</v>
      </c>
    </row>
    <row r="19" spans="1:10" x14ac:dyDescent="0.35">
      <c r="G19" s="5"/>
      <c r="H19" s="5"/>
      <c r="I19" s="5"/>
      <c r="J19" s="8"/>
    </row>
    <row r="20" spans="1:10" x14ac:dyDescent="0.35">
      <c r="A20" s="1" t="s">
        <v>20</v>
      </c>
      <c r="G20" s="5">
        <f>SUM(G13+G18)</f>
        <v>220257.99</v>
      </c>
      <c r="H20" s="5">
        <f>SUM(H13+H18)</f>
        <v>112051.07</v>
      </c>
      <c r="I20" s="5">
        <f>SUM(I13+I18)</f>
        <v>140000</v>
      </c>
      <c r="J20" s="8">
        <f>+J13+J18</f>
        <v>235000</v>
      </c>
    </row>
    <row r="21" spans="1:10" x14ac:dyDescent="0.35">
      <c r="G21" s="5"/>
      <c r="H21" s="5"/>
      <c r="I21" s="5"/>
      <c r="J21" s="8"/>
    </row>
    <row r="22" spans="1:10" x14ac:dyDescent="0.35">
      <c r="B22" s="1" t="s">
        <v>92</v>
      </c>
      <c r="G22" s="5"/>
      <c r="H22" s="5"/>
      <c r="I22" s="5"/>
      <c r="J22" s="8"/>
    </row>
    <row r="23" spans="1:10" x14ac:dyDescent="0.35">
      <c r="C23" s="1" t="s">
        <v>201</v>
      </c>
      <c r="F23" s="1" t="s">
        <v>202</v>
      </c>
      <c r="G23" s="5">
        <v>-1087</v>
      </c>
      <c r="H23" s="5">
        <v>-725</v>
      </c>
      <c r="I23" s="5">
        <v>-3000</v>
      </c>
      <c r="J23" s="8">
        <v>-3000</v>
      </c>
    </row>
    <row r="24" spans="1:10" x14ac:dyDescent="0.35">
      <c r="C24" s="1" t="s">
        <v>93</v>
      </c>
      <c r="F24" s="1" t="s">
        <v>385</v>
      </c>
      <c r="G24" s="5">
        <v>-2192</v>
      </c>
      <c r="H24" s="5">
        <v>-4750</v>
      </c>
      <c r="I24" s="5">
        <v>-10000</v>
      </c>
      <c r="J24" s="53">
        <v>-15000</v>
      </c>
    </row>
    <row r="25" spans="1:10" x14ac:dyDescent="0.35">
      <c r="C25" s="1" t="s">
        <v>353</v>
      </c>
      <c r="F25" s="1" t="s">
        <v>94</v>
      </c>
      <c r="G25" s="5">
        <v>-3090</v>
      </c>
      <c r="H25" s="5">
        <v>0</v>
      </c>
      <c r="I25" s="5">
        <v>0</v>
      </c>
      <c r="J25" s="8">
        <v>0</v>
      </c>
    </row>
    <row r="26" spans="1:10" x14ac:dyDescent="0.35">
      <c r="C26" s="1" t="s">
        <v>243</v>
      </c>
      <c r="F26" s="1" t="s">
        <v>386</v>
      </c>
      <c r="G26" s="5">
        <v>-104</v>
      </c>
      <c r="H26" s="5">
        <v>0</v>
      </c>
      <c r="I26" s="5">
        <v>0</v>
      </c>
      <c r="J26" s="8">
        <v>-250</v>
      </c>
    </row>
    <row r="27" spans="1:10" x14ac:dyDescent="0.35">
      <c r="C27" s="1" t="s">
        <v>105</v>
      </c>
      <c r="G27" s="7">
        <f>SUM(G23:G26)</f>
        <v>-6473</v>
      </c>
      <c r="H27" s="7">
        <f>SUM(H23:H26)</f>
        <v>-5475</v>
      </c>
      <c r="I27" s="7">
        <f>SUM(I23:I26)</f>
        <v>-13000</v>
      </c>
      <c r="J27" s="8">
        <f>SUM(J23:J26)</f>
        <v>-18250</v>
      </c>
    </row>
    <row r="28" spans="1:10" x14ac:dyDescent="0.35">
      <c r="G28" s="5"/>
      <c r="H28" s="5"/>
      <c r="I28" s="5"/>
      <c r="J28" s="8"/>
    </row>
    <row r="29" spans="1:10" x14ac:dyDescent="0.35">
      <c r="B29" s="1" t="s">
        <v>29</v>
      </c>
      <c r="G29" s="5">
        <f>SUM(+G18)</f>
        <v>-124717.01</v>
      </c>
      <c r="H29" s="5">
        <f>SUM(H18+H27)</f>
        <v>-129448.63</v>
      </c>
      <c r="I29" s="5">
        <f>SUM(I18+I27)</f>
        <v>-123000</v>
      </c>
      <c r="J29" s="8">
        <f>+J27+J18</f>
        <v>-183250</v>
      </c>
    </row>
    <row r="30" spans="1:10" x14ac:dyDescent="0.35">
      <c r="G30" s="5"/>
      <c r="H30" s="5"/>
      <c r="I30" s="5"/>
    </row>
    <row r="31" spans="1:10" x14ac:dyDescent="0.35">
      <c r="A31" s="1" t="s">
        <v>34</v>
      </c>
      <c r="G31" s="7">
        <f>SUM(G13+G29)</f>
        <v>220257.99</v>
      </c>
      <c r="H31" s="7">
        <f>SUM(H13+H29)</f>
        <v>106576.07</v>
      </c>
      <c r="I31" s="7">
        <f>SUM(I13+I29)</f>
        <v>127000</v>
      </c>
      <c r="J31" s="7">
        <f>+J13+J29</f>
        <v>216750</v>
      </c>
    </row>
  </sheetData>
  <pageMargins left="0.7" right="0.7" top="0.75" bottom="0.75" header="0.3" footer="0.3"/>
  <pageSetup paperSize="9" orientation="portrait" r:id="rId1"/>
  <headerFooter>
    <oddFooter>&amp;C_x000D_&amp;1#&amp;"Noto IKEA Latin"&amp;8&amp;K5A5A5A Internal</oddFooter>
  </headerFooter>
</worksheet>
</file>

<file path=docMetadata/LabelInfo.xml><?xml version="1.0" encoding="utf-8"?>
<clbl:labelList xmlns:clbl="http://schemas.microsoft.com/office/2020/mipLabelMetadata">
  <clbl:label id="{0f945650-ec40-41a9-9362-7e2addda4452}" enabled="1" method="Standard" siteId="{a33c6ac4-a52e-45c5-af07-b972df9bd004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12</vt:i4>
      </vt:variant>
    </vt:vector>
  </HeadingPairs>
  <TitlesOfParts>
    <vt:vector size="12" baseType="lpstr">
      <vt:lpstr>Sammanställning</vt:lpstr>
      <vt:lpstr>Akademi</vt:lpstr>
      <vt:lpstr>Sponsring</vt:lpstr>
      <vt:lpstr>Herrar</vt:lpstr>
      <vt:lpstr>U o J lag</vt:lpstr>
      <vt:lpstr>Damer</vt:lpstr>
      <vt:lpstr>Ungdom</vt:lpstr>
      <vt:lpstr>VFC</vt:lpstr>
      <vt:lpstr>Kiosk</vt:lpstr>
      <vt:lpstr>Camp</vt:lpstr>
      <vt:lpstr>gemensamt</vt:lpstr>
      <vt:lpstr>Löner herrtruppen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 dator</dc:creator>
  <cp:lastModifiedBy>Stellan Grönberg</cp:lastModifiedBy>
  <cp:lastPrinted>2024-07-10T15:10:34Z</cp:lastPrinted>
  <dcterms:created xsi:type="dcterms:W3CDTF">2023-06-27T16:16:06Z</dcterms:created>
  <dcterms:modified xsi:type="dcterms:W3CDTF">2024-08-08T07:48:24Z</dcterms:modified>
</cp:coreProperties>
</file>